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9395" windowHeight="7650"/>
  </bookViews>
  <sheets>
    <sheet name="實驗耗材" sheetId="6" r:id="rId1"/>
    <sheet name="溶煤" sheetId="7" r:id="rId2"/>
  </sheets>
  <calcPr calcId="145621" iterateDelta="1E-4"/>
</workbook>
</file>

<file path=xl/calcChain.xml><?xml version="1.0" encoding="utf-8"?>
<calcChain xmlns="http://schemas.openxmlformats.org/spreadsheetml/2006/main">
  <c r="L21" i="7" l="1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N10" i="6" l="1"/>
  <c r="N8" i="6"/>
  <c r="N7" i="6"/>
  <c r="N6" i="6"/>
  <c r="N5" i="6"/>
  <c r="N4" i="6"/>
  <c r="N9" i="6"/>
  <c r="N108" i="6" l="1"/>
  <c r="N107" i="6"/>
  <c r="N106" i="6"/>
  <c r="N105" i="6"/>
  <c r="N104" i="6"/>
  <c r="N100" i="6"/>
  <c r="N99" i="6"/>
  <c r="N98" i="6"/>
  <c r="N97" i="6"/>
  <c r="N96" i="6"/>
  <c r="N95" i="6"/>
  <c r="N94" i="6"/>
  <c r="N93" i="6"/>
  <c r="N92" i="6"/>
  <c r="N91" i="6"/>
  <c r="N75" i="6"/>
  <c r="N79" i="6"/>
  <c r="N71" i="6"/>
  <c r="N70" i="6"/>
  <c r="N69" i="6"/>
  <c r="N68" i="6"/>
  <c r="N67" i="6"/>
  <c r="N66" i="6"/>
  <c r="N65" i="6"/>
  <c r="N64" i="6"/>
  <c r="N63" i="6"/>
  <c r="N62" i="6"/>
  <c r="N53" i="6"/>
  <c r="N58" i="6"/>
  <c r="N54" i="6"/>
  <c r="N46" i="6"/>
  <c r="N44" i="6"/>
  <c r="N45" i="6"/>
  <c r="N43" i="6"/>
  <c r="N42" i="6"/>
  <c r="N41" i="6"/>
  <c r="N40" i="6"/>
  <c r="N39" i="6"/>
  <c r="N50" i="6"/>
  <c r="N49" i="6"/>
  <c r="N48" i="6"/>
  <c r="N47" i="6"/>
  <c r="N34" i="6"/>
  <c r="N35" i="6"/>
  <c r="N33" i="6"/>
  <c r="N32" i="6"/>
  <c r="N28" i="6"/>
  <c r="N27" i="6"/>
  <c r="N26" i="6"/>
  <c r="N25" i="6"/>
  <c r="N24" i="6"/>
  <c r="N23" i="6"/>
  <c r="N19" i="6"/>
  <c r="N18" i="6"/>
  <c r="N17" i="6"/>
  <c r="N16" i="6"/>
  <c r="N15" i="6"/>
  <c r="N14" i="6"/>
  <c r="N87" i="6"/>
  <c r="N86" i="6"/>
  <c r="N85" i="6"/>
  <c r="N84" i="6"/>
  <c r="N83" i="6"/>
  <c r="N51" i="6"/>
  <c r="N55" i="6"/>
  <c r="N56" i="6"/>
  <c r="N57" i="6"/>
</calcChain>
</file>

<file path=xl/sharedStrings.xml><?xml version="1.0" encoding="utf-8"?>
<sst xmlns="http://schemas.openxmlformats.org/spreadsheetml/2006/main" count="878" uniqueCount="384">
  <si>
    <t>2 ml</t>
  </si>
  <si>
    <t>5 ml</t>
  </si>
  <si>
    <t>Greiner</t>
  </si>
  <si>
    <t>10 ml</t>
  </si>
  <si>
    <t>25 ml</t>
  </si>
  <si>
    <t>25T</t>
  </si>
  <si>
    <t>Greiner</t>
    <phoneticPr fontId="2" type="noConversion"/>
  </si>
  <si>
    <t>75T</t>
  </si>
  <si>
    <t>6 well</t>
  </si>
  <si>
    <t>0.22um</t>
  </si>
  <si>
    <t>CELLULOSE</t>
  </si>
  <si>
    <t>NYLONO</t>
  </si>
  <si>
    <t>PES</t>
  </si>
  <si>
    <t>PVDF</t>
  </si>
  <si>
    <t>47mm</t>
  </si>
  <si>
    <t>PALL</t>
  </si>
  <si>
    <t>ALWSCI</t>
    <phoneticPr fontId="2" type="noConversion"/>
  </si>
  <si>
    <r>
      <rPr>
        <b/>
        <sz val="12"/>
        <rFont val="新細明體"/>
        <family val="1"/>
        <charset val="136"/>
      </rPr>
      <t>品名</t>
    </r>
  </si>
  <si>
    <r>
      <rPr>
        <sz val="12"/>
        <rFont val="新細明體"/>
        <family val="1"/>
        <charset val="136"/>
      </rPr>
      <t>規格</t>
    </r>
  </si>
  <si>
    <r>
      <rPr>
        <sz val="12"/>
        <rFont val="新細明體"/>
        <family val="1"/>
        <charset val="136"/>
      </rPr>
      <t>直徑</t>
    </r>
  </si>
  <si>
    <r>
      <rPr>
        <sz val="12"/>
        <rFont val="新細明體"/>
        <family val="1"/>
        <charset val="136"/>
      </rPr>
      <t>材質</t>
    </r>
    <phoneticPr fontId="3" type="noConversion"/>
  </si>
  <si>
    <t>德國</t>
    <phoneticPr fontId="2" type="noConversion"/>
  </si>
  <si>
    <t>美國</t>
    <phoneticPr fontId="2" type="noConversion"/>
  </si>
  <si>
    <t>大陸</t>
    <phoneticPr fontId="2" type="noConversion"/>
  </si>
  <si>
    <t>容量</t>
    <phoneticPr fontId="3" type="noConversion"/>
  </si>
  <si>
    <r>
      <rPr>
        <sz val="12"/>
        <rFont val="新細明體"/>
        <family val="1"/>
        <charset val="136"/>
      </rPr>
      <t>材質</t>
    </r>
  </si>
  <si>
    <t>3ml</t>
  </si>
  <si>
    <t>200 ul</t>
  </si>
  <si>
    <t>pp</t>
  </si>
  <si>
    <t>Sorenson</t>
  </si>
  <si>
    <t>1000 ul</t>
  </si>
  <si>
    <t>13mm</t>
  </si>
  <si>
    <t>Whatman</t>
  </si>
  <si>
    <t>0.45um</t>
  </si>
  <si>
    <t>2ml</t>
    <phoneticPr fontId="3" type="noConversion"/>
  </si>
  <si>
    <t>MN</t>
  </si>
  <si>
    <t>0.2 ml</t>
  </si>
  <si>
    <t>PP</t>
  </si>
  <si>
    <r>
      <rPr>
        <sz val="12"/>
        <rFont val="新細明體"/>
        <family val="1"/>
        <charset val="136"/>
      </rPr>
      <t>平蓋</t>
    </r>
  </si>
  <si>
    <r>
      <rPr>
        <sz val="12"/>
        <rFont val="新細明體"/>
        <family val="1"/>
        <charset val="136"/>
      </rPr>
      <t>瑞柏</t>
    </r>
    <phoneticPr fontId="2" type="noConversion"/>
  </si>
  <si>
    <t>Biomate</t>
    <phoneticPr fontId="2" type="noConversion"/>
  </si>
  <si>
    <t>0.5 ml</t>
  </si>
  <si>
    <r>
      <rPr>
        <sz val="12"/>
        <rFont val="新細明體"/>
        <family val="1"/>
        <charset val="136"/>
      </rPr>
      <t>瑞柏</t>
    </r>
  </si>
  <si>
    <t>Biomate</t>
  </si>
  <si>
    <t>1.5 ml</t>
  </si>
  <si>
    <t>15 ml</t>
  </si>
  <si>
    <t>50 ml</t>
  </si>
  <si>
    <r>
      <rPr>
        <sz val="12"/>
        <rFont val="新細明體"/>
        <family val="1"/>
        <charset val="136"/>
      </rPr>
      <t>容量</t>
    </r>
    <phoneticPr fontId="3" type="noConversion"/>
  </si>
  <si>
    <r>
      <rPr>
        <sz val="12"/>
        <rFont val="新細明體"/>
        <family val="1"/>
        <charset val="136"/>
      </rPr>
      <t>規格</t>
    </r>
    <phoneticPr fontId="2" type="noConversion"/>
  </si>
  <si>
    <r>
      <rPr>
        <sz val="12"/>
        <rFont val="新細明體"/>
        <family val="1"/>
        <charset val="136"/>
      </rPr>
      <t>單價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)/</t>
    </r>
    <r>
      <rPr>
        <sz val="12"/>
        <rFont val="新細明體"/>
        <family val="1"/>
        <charset val="136"/>
      </rPr>
      <t>支</t>
    </r>
    <phoneticPr fontId="3" type="noConversion"/>
  </si>
  <si>
    <t>1 ml</t>
  </si>
  <si>
    <r>
      <rPr>
        <sz val="12"/>
        <rFont val="新細明體"/>
        <family val="1"/>
        <charset val="136"/>
      </rPr>
      <t>壓克力</t>
    </r>
  </si>
  <si>
    <r>
      <rPr>
        <sz val="12"/>
        <rFont val="新細明體"/>
        <family val="1"/>
        <charset val="136"/>
      </rPr>
      <t>透明</t>
    </r>
  </si>
  <si>
    <t>Orange Scientific</t>
    <phoneticPr fontId="2" type="noConversion"/>
  </si>
  <si>
    <r>
      <rPr>
        <sz val="12"/>
        <rFont val="新細明體"/>
        <family val="1"/>
        <charset val="136"/>
      </rPr>
      <t>比利時</t>
    </r>
    <phoneticPr fontId="2" type="noConversion"/>
  </si>
  <si>
    <t>2 ml</t>
    <phoneticPr fontId="2" type="noConversion"/>
  </si>
  <si>
    <t>10 ul</t>
  </si>
  <si>
    <t>200 ul</t>
    <phoneticPr fontId="2" type="noConversion"/>
  </si>
  <si>
    <t>1000 ul</t>
    <phoneticPr fontId="2" type="noConversion"/>
  </si>
  <si>
    <r>
      <rPr>
        <sz val="12"/>
        <rFont val="新細明體"/>
        <family val="1"/>
        <charset val="136"/>
      </rPr>
      <t>透氣蓋</t>
    </r>
  </si>
  <si>
    <t>175T</t>
  </si>
  <si>
    <r>
      <rPr>
        <sz val="12"/>
        <rFont val="新細明體"/>
        <family val="1"/>
        <charset val="136"/>
      </rPr>
      <t>非透氣蓋</t>
    </r>
  </si>
  <si>
    <t>24 well</t>
  </si>
  <si>
    <t>96 well</t>
  </si>
  <si>
    <t>PALL</t>
    <phoneticPr fontId="2" type="noConversion"/>
  </si>
  <si>
    <r>
      <rPr>
        <sz val="12"/>
        <rFont val="新細明體"/>
        <family val="1"/>
        <charset val="136"/>
      </rPr>
      <t>美國</t>
    </r>
    <phoneticPr fontId="2" type="noConversion"/>
  </si>
  <si>
    <t>25mm</t>
  </si>
  <si>
    <t>PVDF</t>
    <phoneticPr fontId="2" type="noConversion"/>
  </si>
  <si>
    <r>
      <rPr>
        <sz val="12"/>
        <rFont val="新細明體"/>
        <family val="1"/>
        <charset val="136"/>
      </rPr>
      <t>材質</t>
    </r>
    <phoneticPr fontId="2" type="noConversion"/>
  </si>
  <si>
    <t>100 ml</t>
  </si>
  <si>
    <r>
      <rPr>
        <sz val="12"/>
        <rFont val="新細明體"/>
        <family val="1"/>
        <charset val="136"/>
      </rPr>
      <t>玻璃</t>
    </r>
  </si>
  <si>
    <r>
      <rPr>
        <sz val="12"/>
        <rFont val="新細明體"/>
        <family val="1"/>
        <charset val="136"/>
      </rPr>
      <t>茶色</t>
    </r>
  </si>
  <si>
    <t>SCHOTT</t>
  </si>
  <si>
    <t>250 ml</t>
  </si>
  <si>
    <t>500 ml</t>
  </si>
  <si>
    <t>1000 ml</t>
  </si>
  <si>
    <t>2000 ml</t>
  </si>
  <si>
    <t>100ml</t>
    <phoneticPr fontId="2" type="noConversion"/>
  </si>
  <si>
    <t>250ml</t>
    <phoneticPr fontId="2" type="noConversion"/>
  </si>
  <si>
    <t>600ml</t>
    <phoneticPr fontId="2" type="noConversion"/>
  </si>
  <si>
    <t>1000ml</t>
    <phoneticPr fontId="2" type="noConversion"/>
  </si>
  <si>
    <t>Finetech</t>
    <phoneticPr fontId="2" type="noConversion"/>
  </si>
  <si>
    <t>台灣</t>
    <phoneticPr fontId="2" type="noConversion"/>
  </si>
  <si>
    <t>33mm</t>
  </si>
  <si>
    <t>Finetech</t>
  </si>
  <si>
    <t>PVDF</t>
    <phoneticPr fontId="3" type="noConversion"/>
  </si>
  <si>
    <t>統編</t>
    <phoneticPr fontId="2" type="noConversion"/>
  </si>
  <si>
    <t>500 pc</t>
    <phoneticPr fontId="2" type="noConversion"/>
  </si>
  <si>
    <t>500 ea</t>
    <phoneticPr fontId="2" type="noConversion"/>
  </si>
  <si>
    <r>
      <t>2,000</t>
    </r>
    <r>
      <rPr>
        <sz val="12"/>
        <rFont val="細明體"/>
        <family val="3"/>
        <charset val="136"/>
      </rPr>
      <t>支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箱</t>
    </r>
    <phoneticPr fontId="2" type="noConversion"/>
  </si>
  <si>
    <r>
      <t>40</t>
    </r>
    <r>
      <rPr>
        <sz val="12"/>
        <rFont val="細明體"/>
        <family val="3"/>
        <charset val="136"/>
      </rPr>
      <t>個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箱</t>
    </r>
    <phoneticPr fontId="2" type="noConversion"/>
  </si>
  <si>
    <r>
      <t>20,000</t>
    </r>
    <r>
      <rPr>
        <sz val="12"/>
        <rFont val="細明體"/>
        <family val="3"/>
        <charset val="136"/>
      </rPr>
      <t>支</t>
    </r>
    <phoneticPr fontId="2" type="noConversion"/>
  </si>
  <si>
    <r>
      <t>10,000</t>
    </r>
    <r>
      <rPr>
        <sz val="12"/>
        <rFont val="細明體"/>
        <family val="3"/>
        <charset val="136"/>
      </rPr>
      <t>支</t>
    </r>
    <phoneticPr fontId="2" type="noConversion"/>
  </si>
  <si>
    <t>中國</t>
  </si>
  <si>
    <t>廠牌</t>
    <phoneticPr fontId="2" type="noConversion"/>
  </si>
  <si>
    <t>產地</t>
    <phoneticPr fontId="2" type="noConversion"/>
  </si>
  <si>
    <t>最低供貨量</t>
    <phoneticPr fontId="2" type="noConversion"/>
  </si>
  <si>
    <r>
      <t>500</t>
    </r>
    <r>
      <rPr>
        <sz val="12"/>
        <rFont val="細明體"/>
        <family val="3"/>
        <charset val="136"/>
      </rPr>
      <t>支</t>
    </r>
    <phoneticPr fontId="2" type="noConversion"/>
  </si>
  <si>
    <t>料號</t>
    <phoneticPr fontId="2" type="noConversion"/>
  </si>
  <si>
    <t>金額(含稅)</t>
    <phoneticPr fontId="2" type="noConversion"/>
  </si>
  <si>
    <t>得標廠商</t>
    <phoneticPr fontId="2" type="noConversion"/>
  </si>
  <si>
    <t>規格</t>
    <phoneticPr fontId="2" type="noConversion"/>
  </si>
  <si>
    <t>容量</t>
    <phoneticPr fontId="2" type="noConversion"/>
  </si>
  <si>
    <t>容量</t>
    <phoneticPr fontId="2" type="noConversion"/>
  </si>
  <si>
    <t>2 ml</t>
    <phoneticPr fontId="2" type="noConversion"/>
  </si>
  <si>
    <t>4 ml</t>
    <phoneticPr fontId="2" type="noConversion"/>
  </si>
  <si>
    <t>6 ml</t>
    <phoneticPr fontId="2" type="noConversion"/>
  </si>
  <si>
    <t>10 ml</t>
    <phoneticPr fontId="2" type="noConversion"/>
  </si>
  <si>
    <t>20 ml</t>
    <phoneticPr fontId="2" type="noConversion"/>
  </si>
  <si>
    <t>30 ml</t>
    <phoneticPr fontId="2" type="noConversion"/>
  </si>
  <si>
    <t>Greiner</t>
    <phoneticPr fontId="2" type="noConversion"/>
  </si>
  <si>
    <t>Advangene</t>
    <phoneticPr fontId="2" type="noConversion"/>
  </si>
  <si>
    <t>Biomate</t>
    <phoneticPr fontId="2" type="noConversion"/>
  </si>
  <si>
    <t>培養瓶</t>
    <phoneticPr fontId="3" type="noConversion"/>
  </si>
  <si>
    <t>Greiner</t>
    <phoneticPr fontId="2" type="noConversion"/>
  </si>
  <si>
    <t>61##-458002500102</t>
    <phoneticPr fontId="2" type="noConversion"/>
  </si>
  <si>
    <t>61##-458007500102</t>
    <phoneticPr fontId="2" type="noConversion"/>
  </si>
  <si>
    <t>培養盤</t>
    <phoneticPr fontId="2" type="noConversion"/>
  </si>
  <si>
    <t>Greiner</t>
    <phoneticPr fontId="2" type="noConversion"/>
  </si>
  <si>
    <t>Orange Scientific</t>
    <phoneticPr fontId="2" type="noConversion"/>
  </si>
  <si>
    <t>PALL</t>
    <phoneticPr fontId="2" type="noConversion"/>
  </si>
  <si>
    <t>Finetech</t>
    <phoneticPr fontId="2" type="noConversion"/>
  </si>
  <si>
    <t>Finetech</t>
    <phoneticPr fontId="2" type="noConversion"/>
  </si>
  <si>
    <t>CELLULOSE</t>
    <phoneticPr fontId="2" type="noConversion"/>
  </si>
  <si>
    <t>樣品瓶</t>
    <phoneticPr fontId="3" type="noConversion"/>
  </si>
  <si>
    <t>ALWSCI</t>
    <phoneticPr fontId="2" type="noConversion"/>
  </si>
  <si>
    <t>滴管</t>
    <phoneticPr fontId="2" type="noConversion"/>
  </si>
  <si>
    <t>Fisher</t>
    <phoneticPr fontId="2" type="noConversion"/>
  </si>
  <si>
    <t>Biomate</t>
    <phoneticPr fontId="2" type="noConversion"/>
  </si>
  <si>
    <t>SCHOTT</t>
    <phoneticPr fontId="2" type="noConversion"/>
  </si>
  <si>
    <t>燒杯</t>
    <phoneticPr fontId="2" type="noConversion"/>
  </si>
  <si>
    <t>2000ml</t>
    <phoneticPr fontId="2" type="noConversion"/>
  </si>
  <si>
    <t>尺寸</t>
    <phoneticPr fontId="2" type="noConversion"/>
  </si>
  <si>
    <t xml:space="preserve">136*260m、GL45  </t>
    <phoneticPr fontId="2" type="noConversion"/>
  </si>
  <si>
    <t>61##-071100004</t>
    <phoneticPr fontId="2" type="noConversion"/>
  </si>
  <si>
    <t>61##-071050007</t>
    <phoneticPr fontId="2" type="noConversion"/>
  </si>
  <si>
    <t>61##-071025006</t>
    <phoneticPr fontId="2" type="noConversion"/>
  </si>
  <si>
    <t>針筒過濾器</t>
    <phoneticPr fontId="3" type="noConversion"/>
  </si>
  <si>
    <t>NYLONO</t>
    <phoneticPr fontId="2" type="noConversion"/>
  </si>
  <si>
    <t>CELLULOSE</t>
    <phoneticPr fontId="2" type="noConversion"/>
  </si>
  <si>
    <t>Whatman</t>
    <phoneticPr fontId="2" type="noConversion"/>
  </si>
  <si>
    <t>血清瓶</t>
    <phoneticPr fontId="2" type="noConversion"/>
  </si>
  <si>
    <t>透明</t>
    <phoneticPr fontId="2" type="noConversion"/>
  </si>
  <si>
    <t>茶色</t>
    <phoneticPr fontId="2" type="noConversion"/>
  </si>
  <si>
    <t>61##-071010002</t>
    <phoneticPr fontId="2" type="noConversion"/>
  </si>
  <si>
    <t>61##-071200002</t>
    <phoneticPr fontId="2" type="noConversion"/>
  </si>
  <si>
    <t>61##-071010004</t>
    <phoneticPr fontId="2" type="noConversion"/>
  </si>
  <si>
    <t>61##-071025005</t>
    <phoneticPr fontId="2" type="noConversion"/>
  </si>
  <si>
    <t>61##-071050001</t>
    <phoneticPr fontId="2" type="noConversion"/>
  </si>
  <si>
    <t>61##-071100003</t>
    <phoneticPr fontId="2" type="noConversion"/>
  </si>
  <si>
    <t>61##-071200001</t>
    <phoneticPr fontId="2" type="noConversion"/>
  </si>
  <si>
    <t>低型燒杯</t>
    <phoneticPr fontId="2" type="noConversion"/>
  </si>
  <si>
    <t>SCHOTT</t>
    <phoneticPr fontId="2" type="noConversion"/>
  </si>
  <si>
    <t>61##-193B00003</t>
    <phoneticPr fontId="2" type="noConversion"/>
  </si>
  <si>
    <t>61##-194H00003</t>
    <phoneticPr fontId="2" type="noConversion"/>
  </si>
  <si>
    <t>61##-195D00002</t>
    <phoneticPr fontId="2" type="noConversion"/>
  </si>
  <si>
    <t>61##-4B4H000003</t>
    <phoneticPr fontId="2" type="noConversion"/>
  </si>
  <si>
    <t>61##-4B8E00000107</t>
    <phoneticPr fontId="2" type="noConversion"/>
  </si>
  <si>
    <t>61##-4B8E00000108</t>
    <phoneticPr fontId="2" type="noConversion"/>
  </si>
  <si>
    <t>61##-4BF900000107</t>
    <phoneticPr fontId="2" type="noConversion"/>
  </si>
  <si>
    <t>61##-4BF900000105</t>
    <phoneticPr fontId="2" type="noConversion"/>
  </si>
  <si>
    <t>61##-4BF900000106</t>
    <phoneticPr fontId="2" type="noConversion"/>
  </si>
  <si>
    <t>61##-458002500107</t>
    <phoneticPr fontId="2" type="noConversion"/>
  </si>
  <si>
    <t>61##-458007500108</t>
    <phoneticPr fontId="2" type="noConversion"/>
  </si>
  <si>
    <t>61##-458017500106</t>
    <phoneticPr fontId="2" type="noConversion"/>
  </si>
  <si>
    <t>61##-500602000103</t>
    <phoneticPr fontId="2" type="noConversion"/>
  </si>
  <si>
    <t>61##-500602000104</t>
    <phoneticPr fontId="2" type="noConversion"/>
  </si>
  <si>
    <t>61##-502402000103</t>
    <phoneticPr fontId="2" type="noConversion"/>
  </si>
  <si>
    <t>61##-509602000013</t>
    <phoneticPr fontId="2" type="noConversion"/>
  </si>
  <si>
    <t>61##-14F0N6500103</t>
    <phoneticPr fontId="2" type="noConversion"/>
  </si>
  <si>
    <t>61##-1490N6500103</t>
    <phoneticPr fontId="2" type="noConversion"/>
  </si>
  <si>
    <t>61##-14H0N6500103</t>
    <phoneticPr fontId="2" type="noConversion"/>
  </si>
  <si>
    <t>61##-14B0N6500103</t>
    <phoneticPr fontId="2" type="noConversion"/>
  </si>
  <si>
    <t>61##-1490N4P00103</t>
    <phoneticPr fontId="2" type="noConversion"/>
  </si>
  <si>
    <t>61##-14B0N4P00103</t>
    <phoneticPr fontId="2" type="noConversion"/>
  </si>
  <si>
    <t>61##-14F0N4P00103</t>
    <phoneticPr fontId="2" type="noConversion"/>
  </si>
  <si>
    <t>61##-14H0N4P00103</t>
    <phoneticPr fontId="2" type="noConversion"/>
  </si>
  <si>
    <t>61##-1491B4P00103</t>
    <phoneticPr fontId="2" type="noConversion"/>
  </si>
  <si>
    <t>61##-14B1B4P00103</t>
    <phoneticPr fontId="2" type="noConversion"/>
  </si>
  <si>
    <t>61##-1491B5D00103</t>
    <phoneticPr fontId="2" type="noConversion"/>
  </si>
  <si>
    <t>61##-14H1B5D00103</t>
    <phoneticPr fontId="2" type="noConversion"/>
  </si>
  <si>
    <t>61##-14B1B5D00103</t>
    <phoneticPr fontId="2" type="noConversion"/>
  </si>
  <si>
    <t>61##-14F1B4P00103</t>
    <phoneticPr fontId="2" type="noConversion"/>
  </si>
  <si>
    <t>61##-14F1B5D00103</t>
    <phoneticPr fontId="2" type="noConversion"/>
  </si>
  <si>
    <t>61##-14H1B4P00103</t>
    <phoneticPr fontId="2" type="noConversion"/>
  </si>
  <si>
    <t>61##-201000281003</t>
    <phoneticPr fontId="2" type="noConversion"/>
  </si>
  <si>
    <t>61##-201000287703</t>
    <phoneticPr fontId="2" type="noConversion"/>
  </si>
  <si>
    <t>61##-201000481D03</t>
    <phoneticPr fontId="2" type="noConversion"/>
  </si>
  <si>
    <t>61##-201000481403</t>
    <phoneticPr fontId="2" type="noConversion"/>
  </si>
  <si>
    <t>61##-201000681403</t>
    <phoneticPr fontId="2" type="noConversion"/>
  </si>
  <si>
    <t>61##-201001081703</t>
    <phoneticPr fontId="2" type="noConversion"/>
  </si>
  <si>
    <t>61##-201002087403</t>
    <phoneticPr fontId="2" type="noConversion"/>
  </si>
  <si>
    <t>61##-201002081403</t>
    <phoneticPr fontId="2" type="noConversion"/>
  </si>
  <si>
    <t>61##-201002081703</t>
    <phoneticPr fontId="2" type="noConversion"/>
  </si>
  <si>
    <t>61##-201003081703</t>
    <phoneticPr fontId="2" type="noConversion"/>
  </si>
  <si>
    <t>61##-201000287003</t>
    <phoneticPr fontId="2" type="noConversion"/>
  </si>
  <si>
    <t>61##-283M0000102</t>
    <phoneticPr fontId="2" type="noConversion"/>
  </si>
  <si>
    <t>61##-21B0000207</t>
    <phoneticPr fontId="2" type="noConversion"/>
  </si>
  <si>
    <t>61##-21B0000507</t>
    <phoneticPr fontId="2" type="noConversion"/>
  </si>
  <si>
    <t>61##-21B0001506</t>
    <phoneticPr fontId="2" type="noConversion"/>
  </si>
  <si>
    <t>61##-21B0015007</t>
    <phoneticPr fontId="2" type="noConversion"/>
  </si>
  <si>
    <t>61##-21B0050007</t>
    <phoneticPr fontId="2" type="noConversion"/>
  </si>
  <si>
    <t>61##-101010000102</t>
    <phoneticPr fontId="2" type="noConversion"/>
  </si>
  <si>
    <t>61##-101025000102</t>
    <phoneticPr fontId="2" type="noConversion"/>
  </si>
  <si>
    <t>61##-101060000102</t>
    <phoneticPr fontId="2" type="noConversion"/>
  </si>
  <si>
    <t>61##-101100000102</t>
    <phoneticPr fontId="2" type="noConversion"/>
  </si>
  <si>
    <t>61##-101200000102</t>
    <phoneticPr fontId="2" type="noConversion"/>
  </si>
  <si>
    <t>61##-1490N5T00102</t>
    <phoneticPr fontId="2" type="noConversion"/>
  </si>
  <si>
    <t>61##-14B0N5T00102</t>
    <phoneticPr fontId="2" type="noConversion"/>
  </si>
  <si>
    <t>61##-193000003</t>
    <phoneticPr fontId="2" type="noConversion"/>
  </si>
  <si>
    <r>
      <rPr>
        <sz val="12"/>
        <rFont val="新細明體"/>
        <family val="1"/>
        <charset val="136"/>
      </rPr>
      <t>容量</t>
    </r>
  </si>
  <si>
    <r>
      <rPr>
        <sz val="12"/>
        <rFont val="新細明體"/>
        <family val="1"/>
        <charset val="136"/>
      </rPr>
      <t>顏色</t>
    </r>
    <phoneticPr fontId="3" type="noConversion"/>
  </si>
  <si>
    <r>
      <rPr>
        <sz val="12"/>
        <rFont val="新細明體"/>
        <family val="1"/>
        <charset val="136"/>
      </rPr>
      <t>廠商</t>
    </r>
    <phoneticPr fontId="3" type="noConversion"/>
  </si>
  <si>
    <r>
      <rPr>
        <sz val="12"/>
        <rFont val="新細明體"/>
        <family val="1"/>
        <charset val="136"/>
      </rPr>
      <t>單價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)/</t>
    </r>
    <r>
      <rPr>
        <sz val="12"/>
        <rFont val="新細明體"/>
        <family val="1"/>
        <charset val="136"/>
      </rPr>
      <t>支</t>
    </r>
    <phoneticPr fontId="3" type="noConversion"/>
  </si>
  <si>
    <r>
      <rPr>
        <sz val="12"/>
        <rFont val="新細明體"/>
        <family val="1"/>
        <charset val="136"/>
      </rPr>
      <t>保吉生</t>
    </r>
    <phoneticPr fontId="2" type="noConversion"/>
  </si>
  <si>
    <r>
      <t>1,000</t>
    </r>
    <r>
      <rPr>
        <sz val="12"/>
        <rFont val="細明體"/>
        <family val="3"/>
        <charset val="136"/>
      </rPr>
      <t>支/箱</t>
    </r>
    <phoneticPr fontId="2" type="noConversion"/>
  </si>
  <si>
    <r>
      <t>200</t>
    </r>
    <r>
      <rPr>
        <sz val="12"/>
        <rFont val="細明體"/>
        <family val="3"/>
        <charset val="136"/>
      </rPr>
      <t>支/箱</t>
    </r>
    <phoneticPr fontId="2" type="noConversion"/>
  </si>
  <si>
    <r>
      <rPr>
        <sz val="12"/>
        <rFont val="細明體"/>
        <family val="3"/>
        <charset val="136"/>
      </rPr>
      <t>昱昌</t>
    </r>
  </si>
  <si>
    <r>
      <rPr>
        <sz val="12"/>
        <rFont val="新細明體"/>
        <family val="1"/>
      </rPr>
      <t>美國</t>
    </r>
  </si>
  <si>
    <r>
      <t>150</t>
    </r>
    <r>
      <rPr>
        <sz val="12"/>
        <rFont val="細明體"/>
        <family val="3"/>
        <charset val="136"/>
      </rPr>
      <t>支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箱</t>
    </r>
    <phoneticPr fontId="2" type="noConversion"/>
  </si>
  <si>
    <r>
      <rPr>
        <sz val="12"/>
        <rFont val="新細明體"/>
        <family val="1"/>
        <charset val="136"/>
      </rPr>
      <t>廠商</t>
    </r>
    <phoneticPr fontId="3" type="noConversion"/>
  </si>
  <si>
    <r>
      <rPr>
        <sz val="12"/>
        <rFont val="新細明體"/>
        <family val="1"/>
        <charset val="136"/>
      </rPr>
      <t>黃色</t>
    </r>
  </si>
  <si>
    <r>
      <rPr>
        <sz val="12"/>
        <rFont val="新細明體"/>
        <family val="1"/>
        <charset val="136"/>
      </rPr>
      <t>藍色</t>
    </r>
  </si>
  <si>
    <r>
      <rPr>
        <sz val="12"/>
        <rFont val="新細明體"/>
        <family val="1"/>
        <charset val="136"/>
      </rPr>
      <t>保吉生</t>
    </r>
    <phoneticPr fontId="2" type="noConversion"/>
  </si>
  <si>
    <r>
      <t>200</t>
    </r>
    <r>
      <rPr>
        <sz val="12"/>
        <rFont val="細明體"/>
        <family val="3"/>
        <charset val="136"/>
      </rPr>
      <t>個/箱</t>
    </r>
    <phoneticPr fontId="2" type="noConversion"/>
  </si>
  <si>
    <r>
      <rPr>
        <sz val="12"/>
        <rFont val="新細明體"/>
        <family val="1"/>
        <charset val="136"/>
      </rPr>
      <t>瑞柏</t>
    </r>
    <phoneticPr fontId="2" type="noConversion"/>
  </si>
  <si>
    <r>
      <rPr>
        <sz val="12"/>
        <rFont val="新細明體"/>
        <family val="1"/>
        <charset val="136"/>
      </rPr>
      <t>比利時</t>
    </r>
    <phoneticPr fontId="2" type="noConversion"/>
  </si>
  <si>
    <r>
      <t>200</t>
    </r>
    <r>
      <rPr>
        <sz val="12"/>
        <rFont val="細明體"/>
        <family val="3"/>
        <charset val="136"/>
      </rPr>
      <t>個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箱</t>
    </r>
    <phoneticPr fontId="2" type="noConversion"/>
  </si>
  <si>
    <r>
      <t>100</t>
    </r>
    <r>
      <rPr>
        <sz val="12"/>
        <rFont val="細明體"/>
        <family val="3"/>
        <charset val="136"/>
      </rPr>
      <t>個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箱</t>
    </r>
    <phoneticPr fontId="2" type="noConversion"/>
  </si>
  <si>
    <r>
      <t>120</t>
    </r>
    <r>
      <rPr>
        <sz val="12"/>
        <rFont val="細明體"/>
        <family val="3"/>
        <charset val="136"/>
      </rPr>
      <t>個/箱</t>
    </r>
    <phoneticPr fontId="2" type="noConversion"/>
  </si>
  <si>
    <r>
      <t>100</t>
    </r>
    <r>
      <rPr>
        <sz val="12"/>
        <rFont val="細明體"/>
        <family val="3"/>
        <charset val="136"/>
      </rPr>
      <t>個/箱</t>
    </r>
    <phoneticPr fontId="2" type="noConversion"/>
  </si>
  <si>
    <r>
      <rPr>
        <sz val="12"/>
        <rFont val="新細明體"/>
        <family val="1"/>
        <charset val="136"/>
      </rPr>
      <t>單價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)/</t>
    </r>
    <r>
      <rPr>
        <sz val="12"/>
        <rFont val="新細明體"/>
        <family val="1"/>
        <charset val="136"/>
      </rPr>
      <t>個</t>
    </r>
    <phoneticPr fontId="3" type="noConversion"/>
  </si>
  <si>
    <r>
      <t>100</t>
    </r>
    <r>
      <rPr>
        <sz val="12"/>
        <rFont val="細明體"/>
        <family val="3"/>
        <charset val="136"/>
      </rPr>
      <t>片/盒</t>
    </r>
    <phoneticPr fontId="2" type="noConversion"/>
  </si>
  <si>
    <r>
      <t>100</t>
    </r>
    <r>
      <rPr>
        <sz val="12"/>
        <rFont val="細明體"/>
        <family val="3"/>
        <charset val="136"/>
      </rPr>
      <t>個</t>
    </r>
    <phoneticPr fontId="2" type="noConversion"/>
  </si>
  <si>
    <r>
      <rPr>
        <sz val="12"/>
        <rFont val="新細明體"/>
        <family val="1"/>
        <charset val="136"/>
      </rPr>
      <t>璠澐</t>
    </r>
    <phoneticPr fontId="2" type="noConversion"/>
  </si>
  <si>
    <r>
      <t>100</t>
    </r>
    <r>
      <rPr>
        <sz val="12"/>
        <rFont val="細明體"/>
        <family val="3"/>
        <charset val="136"/>
      </rPr>
      <t>顆/盒</t>
    </r>
    <phoneticPr fontId="2" type="noConversion"/>
  </si>
  <si>
    <r>
      <rPr>
        <sz val="12"/>
        <rFont val="新細明體"/>
        <family val="1"/>
        <charset val="136"/>
      </rPr>
      <t>璠澐</t>
    </r>
  </si>
  <si>
    <r>
      <rPr>
        <sz val="12"/>
        <rFont val="新細明體"/>
        <family val="1"/>
        <charset val="136"/>
      </rPr>
      <t>昱昌</t>
    </r>
  </si>
  <si>
    <r>
      <t>75</t>
    </r>
    <r>
      <rPr>
        <sz val="12"/>
        <rFont val="細明體"/>
        <family val="3"/>
        <charset val="136"/>
      </rPr>
      <t>個</t>
    </r>
    <phoneticPr fontId="2" type="noConversion"/>
  </si>
  <si>
    <r>
      <rPr>
        <sz val="12"/>
        <rFont val="新細明體"/>
        <family val="1"/>
        <charset val="136"/>
      </rPr>
      <t>顏色</t>
    </r>
  </si>
  <si>
    <r>
      <rPr>
        <sz val="12"/>
        <rFont val="新細明體"/>
        <family val="1"/>
        <charset val="136"/>
      </rPr>
      <t>蓋</t>
    </r>
    <phoneticPr fontId="3" type="noConversion"/>
  </si>
  <si>
    <r>
      <rPr>
        <sz val="12"/>
        <rFont val="新細明體"/>
        <family val="1"/>
        <charset val="136"/>
      </rPr>
      <t>墊片</t>
    </r>
    <phoneticPr fontId="3" type="noConversion"/>
  </si>
  <si>
    <r>
      <rPr>
        <sz val="12"/>
        <rFont val="新細明體"/>
        <family val="1"/>
        <charset val="136"/>
      </rPr>
      <t>茶色</t>
    </r>
    <phoneticPr fontId="3" type="noConversion"/>
  </si>
  <si>
    <r>
      <rPr>
        <sz val="12"/>
        <rFont val="新細明體"/>
        <family val="1"/>
        <charset val="136"/>
      </rPr>
      <t>含蓋</t>
    </r>
    <phoneticPr fontId="3" type="noConversion"/>
  </si>
  <si>
    <r>
      <t>TF</t>
    </r>
    <r>
      <rPr>
        <sz val="12"/>
        <rFont val="新細明體"/>
        <family val="1"/>
        <charset val="136"/>
      </rPr>
      <t>墊片</t>
    </r>
  </si>
  <si>
    <r>
      <rPr>
        <sz val="12"/>
        <rFont val="新細明體"/>
        <family val="1"/>
        <charset val="136"/>
      </rPr>
      <t>保吉生</t>
    </r>
    <phoneticPr fontId="2" type="noConversion"/>
  </si>
  <si>
    <r>
      <t>100</t>
    </r>
    <r>
      <rPr>
        <sz val="12"/>
        <rFont val="細明體"/>
        <family val="3"/>
        <charset val="136"/>
      </rPr>
      <t>個/盒</t>
    </r>
    <phoneticPr fontId="2" type="noConversion"/>
  </si>
  <si>
    <r>
      <rPr>
        <sz val="12"/>
        <rFont val="新細明體"/>
        <family val="1"/>
        <charset val="136"/>
      </rPr>
      <t>透明</t>
    </r>
    <phoneticPr fontId="3" type="noConversion"/>
  </si>
  <si>
    <r>
      <rPr>
        <sz val="12"/>
        <rFont val="新細明體"/>
        <family val="1"/>
        <charset val="136"/>
      </rPr>
      <t>不含蓋</t>
    </r>
    <phoneticPr fontId="3" type="noConversion"/>
  </si>
  <si>
    <r>
      <rPr>
        <sz val="12"/>
        <rFont val="新細明體"/>
        <family val="1"/>
        <charset val="136"/>
      </rPr>
      <t>保吉生</t>
    </r>
  </si>
  <si>
    <r>
      <t>100</t>
    </r>
    <r>
      <rPr>
        <sz val="12"/>
        <rFont val="細明體"/>
        <family val="3"/>
        <charset val="136"/>
      </rPr>
      <t>個/盒</t>
    </r>
    <phoneticPr fontId="2" type="noConversion"/>
  </si>
  <si>
    <r>
      <rPr>
        <sz val="12"/>
        <rFont val="新細明體"/>
        <family val="1"/>
        <charset val="136"/>
      </rPr>
      <t>橡膠墊片</t>
    </r>
    <phoneticPr fontId="3" type="noConversion"/>
  </si>
  <si>
    <r>
      <t>PP</t>
    </r>
    <r>
      <rPr>
        <sz val="12"/>
        <rFont val="新細明體"/>
        <family val="1"/>
        <charset val="136"/>
      </rPr>
      <t>墊片</t>
    </r>
    <phoneticPr fontId="3" type="noConversion"/>
  </si>
  <si>
    <r>
      <t>PP</t>
    </r>
    <r>
      <rPr>
        <sz val="12"/>
        <rFont val="新細明體"/>
        <family val="1"/>
        <charset val="136"/>
      </rPr>
      <t>墊片</t>
    </r>
  </si>
  <si>
    <r>
      <t>TF</t>
    </r>
    <r>
      <rPr>
        <sz val="12"/>
        <rFont val="新細明體"/>
        <family val="1"/>
        <charset val="136"/>
      </rPr>
      <t>墊片</t>
    </r>
    <phoneticPr fontId="3" type="noConversion"/>
  </si>
  <si>
    <r>
      <rPr>
        <sz val="12"/>
        <rFont val="新細明體"/>
        <family val="1"/>
        <charset val="136"/>
      </rPr>
      <t>蓋</t>
    </r>
  </si>
  <si>
    <r>
      <rPr>
        <sz val="12"/>
        <rFont val="新細明體"/>
        <family val="1"/>
        <charset val="136"/>
      </rPr>
      <t>廠商</t>
    </r>
    <phoneticPr fontId="3" type="noConversion"/>
  </si>
  <si>
    <r>
      <rPr>
        <sz val="12"/>
        <rFont val="新細明體"/>
        <family val="1"/>
        <charset val="136"/>
      </rPr>
      <t>單價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)/</t>
    </r>
    <r>
      <rPr>
        <sz val="12"/>
        <rFont val="新細明體"/>
        <family val="1"/>
        <charset val="136"/>
      </rPr>
      <t>個</t>
    </r>
  </si>
  <si>
    <r>
      <rPr>
        <b/>
        <sz val="12"/>
        <rFont val="新細明體"/>
        <family val="1"/>
        <charset val="136"/>
      </rPr>
      <t>樣品瓶</t>
    </r>
  </si>
  <si>
    <r>
      <rPr>
        <sz val="12"/>
        <rFont val="新細明體"/>
        <family val="1"/>
        <charset val="136"/>
      </rPr>
      <t>不含蓋</t>
    </r>
  </si>
  <si>
    <r>
      <rPr>
        <sz val="12"/>
        <rFont val="新細明體"/>
        <family val="1"/>
        <charset val="136"/>
      </rPr>
      <t>德國</t>
    </r>
  </si>
  <si>
    <r>
      <rPr>
        <sz val="12"/>
        <rFont val="新細明體"/>
        <family val="1"/>
        <charset val="136"/>
      </rPr>
      <t>塑膠</t>
    </r>
  </si>
  <si>
    <r>
      <rPr>
        <sz val="12"/>
        <rFont val="新細明體"/>
        <family val="1"/>
        <charset val="136"/>
      </rPr>
      <t>美國</t>
    </r>
  </si>
  <si>
    <r>
      <t>56*105m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 GL45</t>
    </r>
    <phoneticPr fontId="2" type="noConversion"/>
  </si>
  <si>
    <r>
      <t>10</t>
    </r>
    <r>
      <rPr>
        <sz val="12"/>
        <rFont val="細明體"/>
        <family val="3"/>
        <charset val="136"/>
      </rPr>
      <t>個/箱</t>
    </r>
    <phoneticPr fontId="2" type="noConversion"/>
  </si>
  <si>
    <r>
      <t>56*100m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GL45  </t>
    </r>
    <phoneticPr fontId="2" type="noConversion"/>
  </si>
  <si>
    <r>
      <t>1</t>
    </r>
    <r>
      <rPr>
        <sz val="12"/>
        <rFont val="細明體"/>
        <family val="3"/>
        <charset val="136"/>
      </rPr>
      <t>個</t>
    </r>
    <phoneticPr fontId="2" type="noConversion"/>
  </si>
  <si>
    <r>
      <t>70*143m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GL45</t>
    </r>
    <phoneticPr fontId="2" type="noConversion"/>
  </si>
  <si>
    <r>
      <t>70*138m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GL45</t>
    </r>
    <phoneticPr fontId="2" type="noConversion"/>
  </si>
  <si>
    <r>
      <t>86*181m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GL45</t>
    </r>
    <phoneticPr fontId="2" type="noConversion"/>
  </si>
  <si>
    <r>
      <t>86*176m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GL45</t>
    </r>
    <phoneticPr fontId="2" type="noConversion"/>
  </si>
  <si>
    <r>
      <t>101*230m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GL45</t>
    </r>
    <phoneticPr fontId="2" type="noConversion"/>
  </si>
  <si>
    <r>
      <t>101*225m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 xml:space="preserve">GL45  </t>
    </r>
    <phoneticPr fontId="2" type="noConversion"/>
  </si>
  <si>
    <r>
      <t>136*265m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GL45</t>
    </r>
    <phoneticPr fontId="2" type="noConversion"/>
  </si>
  <si>
    <r>
      <rPr>
        <sz val="12"/>
        <rFont val="新細明體"/>
        <family val="1"/>
        <charset val="136"/>
      </rPr>
      <t>玻璃</t>
    </r>
    <phoneticPr fontId="2" type="noConversion"/>
  </si>
  <si>
    <t>106.04.06</t>
    <phoneticPr fontId="2" type="noConversion"/>
  </si>
  <si>
    <t>61##-195D00003</t>
    <phoneticPr fontId="2" type="noConversion"/>
  </si>
  <si>
    <t>吸管
(pipets)</t>
    <phoneticPr fontId="3" type="noConversion"/>
  </si>
  <si>
    <t>吸管尖
(tips)</t>
    <phoneticPr fontId="2" type="noConversion"/>
  </si>
  <si>
    <t>離心管
(centrifuge tubes)</t>
    <phoneticPr fontId="2" type="noConversion"/>
  </si>
  <si>
    <t>PES</t>
    <phoneticPr fontId="2" type="noConversion"/>
  </si>
  <si>
    <t>61##-194700003</t>
    <phoneticPr fontId="2" type="noConversion"/>
  </si>
  <si>
    <t>61##-193B00004</t>
    <phoneticPr fontId="2" type="noConversion"/>
  </si>
  <si>
    <t>61##-14F0N5T00102</t>
    <phoneticPr fontId="2" type="noConversion"/>
  </si>
  <si>
    <t>61##-14H0N5T00102</t>
    <phoneticPr fontId="2" type="noConversion"/>
  </si>
  <si>
    <t>61##-458017500107</t>
    <phoneticPr fontId="2" type="noConversion"/>
  </si>
  <si>
    <t>原有料號</t>
    <phoneticPr fontId="2" type="noConversion"/>
  </si>
  <si>
    <t>序號</t>
  </si>
  <si>
    <t>品名(中英文)</t>
  </si>
  <si>
    <t>編號</t>
    <phoneticPr fontId="3" type="noConversion"/>
  </si>
  <si>
    <t>等級</t>
    <phoneticPr fontId="3" type="noConversion"/>
  </si>
  <si>
    <t>規格代號</t>
    <phoneticPr fontId="17" type="noConversion"/>
  </si>
  <si>
    <t>廠商</t>
    <phoneticPr fontId="18" type="noConversion"/>
  </si>
  <si>
    <t>統編</t>
    <phoneticPr fontId="17" type="noConversion"/>
  </si>
  <si>
    <t>廠牌</t>
    <phoneticPr fontId="18" type="noConversion"/>
  </si>
  <si>
    <t>產地</t>
    <phoneticPr fontId="17" type="noConversion"/>
  </si>
  <si>
    <t>最低供貨量(L)</t>
    <phoneticPr fontId="17" type="noConversion"/>
  </si>
  <si>
    <t>1L價格(元)</t>
    <phoneticPr fontId="3" type="noConversion"/>
  </si>
  <si>
    <t>含稅單價(元)</t>
    <phoneticPr fontId="3" type="noConversion"/>
  </si>
  <si>
    <t>Acetone(丙酮)</t>
  </si>
  <si>
    <t>1-1</t>
    <phoneticPr fontId="3" type="noConversion"/>
  </si>
  <si>
    <t>ACS</t>
  </si>
  <si>
    <t>10##-A0661D0625301</t>
  </si>
  <si>
    <t>友和</t>
    <phoneticPr fontId="18" type="noConversion"/>
  </si>
  <si>
    <t>Duksan</t>
    <phoneticPr fontId="18" type="noConversion"/>
  </si>
  <si>
    <t>韓國</t>
    <phoneticPr fontId="17" type="noConversion"/>
  </si>
  <si>
    <t>1-2</t>
    <phoneticPr fontId="3" type="noConversion"/>
  </si>
  <si>
    <t>HPLC</t>
  </si>
  <si>
    <t>10##-A2231D0623X01</t>
  </si>
  <si>
    <t>1-3</t>
    <phoneticPr fontId="3" type="noConversion"/>
  </si>
  <si>
    <t>工業級</t>
  </si>
  <si>
    <t>10##-A5121D0625301
10##-A5121D06253</t>
    <phoneticPr fontId="17" type="noConversion"/>
  </si>
  <si>
    <t>景明
友和</t>
    <phoneticPr fontId="18" type="noConversion"/>
  </si>
  <si>
    <t>50531334
16894172</t>
    <phoneticPr fontId="17" type="noConversion"/>
  </si>
  <si>
    <t>Echo
友和</t>
    <phoneticPr fontId="18" type="noConversion"/>
  </si>
  <si>
    <t>台灣</t>
    <phoneticPr fontId="17" type="noConversion"/>
  </si>
  <si>
    <t>Acetonitrile(乙晴)</t>
    <phoneticPr fontId="3" type="noConversion"/>
  </si>
  <si>
    <t>2-1</t>
    <phoneticPr fontId="3" type="noConversion"/>
  </si>
  <si>
    <t>GR/ACS</t>
    <phoneticPr fontId="3" type="noConversion"/>
  </si>
  <si>
    <t>10##-A2481D0625302</t>
    <phoneticPr fontId="17" type="noConversion"/>
  </si>
  <si>
    <t>景明</t>
    <phoneticPr fontId="18" type="noConversion"/>
  </si>
  <si>
    <t>Aencore</t>
    <phoneticPr fontId="18" type="noConversion"/>
  </si>
  <si>
    <t>澳洲</t>
    <phoneticPr fontId="17" type="noConversion"/>
  </si>
  <si>
    <t>2-2</t>
    <phoneticPr fontId="3" type="noConversion"/>
  </si>
  <si>
    <t>10##-A2151D0623X04</t>
    <phoneticPr fontId="17" type="noConversion"/>
  </si>
  <si>
    <t>Fisher</t>
    <phoneticPr fontId="18" type="noConversion"/>
  </si>
  <si>
    <t>美國</t>
    <phoneticPr fontId="17" type="noConversion"/>
  </si>
  <si>
    <t>Chloroform(CHCl3)
(氯仿)</t>
    <phoneticPr fontId="3" type="noConversion"/>
  </si>
  <si>
    <t>3-1</t>
    <phoneticPr fontId="3" type="noConversion"/>
  </si>
  <si>
    <t>GR/ACS</t>
    <phoneticPr fontId="3" type="noConversion"/>
  </si>
  <si>
    <t>10##-C1741D06253</t>
  </si>
  <si>
    <t>友和</t>
    <phoneticPr fontId="18" type="noConversion"/>
  </si>
  <si>
    <t>Duksan</t>
    <phoneticPr fontId="18" type="noConversion"/>
  </si>
  <si>
    <t>韓國</t>
    <phoneticPr fontId="17" type="noConversion"/>
  </si>
  <si>
    <t>3-2</t>
    <phoneticPr fontId="3" type="noConversion"/>
  </si>
  <si>
    <t>10##-C4441D0623X02
10##-C4441D0623X03</t>
    <phoneticPr fontId="17" type="noConversion"/>
  </si>
  <si>
    <t>景明
友和</t>
    <phoneticPr fontId="18" type="noConversion"/>
  </si>
  <si>
    <t>50531334
16894172</t>
    <phoneticPr fontId="17" type="noConversion"/>
  </si>
  <si>
    <t>Tedia
Avantor</t>
    <phoneticPr fontId="18" type="noConversion"/>
  </si>
  <si>
    <t>Dichloromethane
(二氯甲烷)</t>
    <phoneticPr fontId="3" type="noConversion"/>
  </si>
  <si>
    <t>4-1</t>
    <phoneticPr fontId="3" type="noConversion"/>
  </si>
  <si>
    <t>ACS</t>
    <phoneticPr fontId="18" type="noConversion"/>
  </si>
  <si>
    <t>10##-D1671D0625301</t>
    <phoneticPr fontId="17" type="noConversion"/>
  </si>
  <si>
    <t>4-2</t>
    <phoneticPr fontId="3" type="noConversion"/>
  </si>
  <si>
    <t>10##-D2731D0623X01</t>
  </si>
  <si>
    <t>ethanol(乙醇)</t>
  </si>
  <si>
    <t>5-1</t>
    <phoneticPr fontId="3" type="noConversion"/>
  </si>
  <si>
    <t>95%乙醇(工業級)</t>
    <phoneticPr fontId="3" type="noConversion"/>
  </si>
  <si>
    <t>10##-E2961D0625301</t>
  </si>
  <si>
    <t>鴻剛</t>
    <phoneticPr fontId="18" type="noConversion"/>
  </si>
  <si>
    <t>台灣中油</t>
    <phoneticPr fontId="18" type="noConversion"/>
  </si>
  <si>
    <t>台灣</t>
    <phoneticPr fontId="17" type="noConversion"/>
  </si>
  <si>
    <t>5-2</t>
    <phoneticPr fontId="18" type="noConversion"/>
  </si>
  <si>
    <t>99.5%乙醇
(絕對酒精)(AR)</t>
    <phoneticPr fontId="18" type="noConversion"/>
  </si>
  <si>
    <t>10##-E2831D0623X01</t>
  </si>
  <si>
    <t>SENG FA</t>
    <phoneticPr fontId="18" type="noConversion"/>
  </si>
  <si>
    <t>5-3</t>
    <phoneticPr fontId="18" type="noConversion"/>
  </si>
  <si>
    <t>GR,ACS</t>
    <phoneticPr fontId="18" type="noConversion"/>
  </si>
  <si>
    <t>10##-E1711D06230</t>
    <phoneticPr fontId="17" type="noConversion"/>
  </si>
  <si>
    <t>景明</t>
    <phoneticPr fontId="18" type="noConversion"/>
  </si>
  <si>
    <t>Fisher</t>
    <phoneticPr fontId="18" type="noConversion"/>
  </si>
  <si>
    <t>Ethyl Acetate(EA)
(乙酸乙酯)</t>
    <phoneticPr fontId="3" type="noConversion"/>
  </si>
  <si>
    <t>6-1</t>
    <phoneticPr fontId="3" type="noConversion"/>
  </si>
  <si>
    <t>10##-E2631D0625301</t>
  </si>
  <si>
    <t>6-2</t>
    <phoneticPr fontId="3" type="noConversion"/>
  </si>
  <si>
    <t>10##-E0011D0623X01</t>
  </si>
  <si>
    <t>Methanol(MeOH)
(甲醇)</t>
    <phoneticPr fontId="3" type="noConversion"/>
  </si>
  <si>
    <t>7-1</t>
    <phoneticPr fontId="3" type="noConversion"/>
  </si>
  <si>
    <t>10##-M2791D0625302</t>
  </si>
  <si>
    <t>7-2</t>
    <phoneticPr fontId="3" type="noConversion"/>
  </si>
  <si>
    <t>10##-M2641D0623X04</t>
  </si>
  <si>
    <t>7-3</t>
    <phoneticPr fontId="3" type="noConversion"/>
  </si>
  <si>
    <t>10##-M2751D0625302
10##-M2751D0625303
10##-M2751D06253</t>
    <phoneticPr fontId="17" type="noConversion"/>
  </si>
  <si>
    <t>景明
友和
鴻剛</t>
    <phoneticPr fontId="18" type="noConversion"/>
  </si>
  <si>
    <t>50531334
16894172
97530764</t>
    <phoneticPr fontId="17" type="noConversion"/>
  </si>
  <si>
    <t>Echo
友和
台灣中油</t>
    <phoneticPr fontId="18" type="noConversion"/>
  </si>
  <si>
    <t>n-hexane(正己烷)</t>
    <phoneticPr fontId="3" type="noConversion"/>
  </si>
  <si>
    <t>8-1</t>
    <phoneticPr fontId="3" type="noConversion"/>
  </si>
  <si>
    <t>10##-N2831D06253</t>
  </si>
  <si>
    <t>8-2</t>
    <phoneticPr fontId="3" type="noConversion"/>
  </si>
  <si>
    <t>10##-N3471D0623X02</t>
  </si>
  <si>
    <t>統編</t>
    <phoneticPr fontId="2" type="noConversion"/>
  </si>
  <si>
    <t>璠澐</t>
    <phoneticPr fontId="2" type="noConversion"/>
  </si>
  <si>
    <t>106.04.24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</si>
</sst>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20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</font>
    <font>
      <sz val="10"/>
      <name val="Times New Roman"/>
      <family val="1"/>
    </font>
    <font>
      <sz val="11"/>
      <color theme="2" tint="-0.74999237037263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6" fillId="0" borderId="1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43" fontId="6" fillId="2" borderId="2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/>
    </xf>
    <xf numFmtId="176" fontId="6" fillId="2" borderId="7" xfId="2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2" xfId="2" applyNumberFormat="1" applyFont="1" applyFill="1" applyBorder="1" applyAlignment="1">
      <alignment horizontal="center" vertical="center"/>
    </xf>
    <xf numFmtId="176" fontId="6" fillId="2" borderId="2" xfId="2" applyNumberFormat="1" applyFont="1" applyFill="1" applyBorder="1" applyAlignment="1">
      <alignment horizontal="center" vertical="center" wrapText="1"/>
    </xf>
    <xf numFmtId="176" fontId="6" fillId="2" borderId="22" xfId="2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5" xfId="1" applyNumberFormat="1" applyFont="1" applyFill="1" applyBorder="1" applyAlignment="1">
      <alignment horizontal="center" vertical="center"/>
    </xf>
    <xf numFmtId="176" fontId="6" fillId="2" borderId="2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176" fontId="4" fillId="0" borderId="25" xfId="2" applyNumberFormat="1" applyFont="1" applyFill="1" applyBorder="1" applyAlignment="1">
      <alignment horizontal="center" vertical="center" wrapText="1"/>
    </xf>
    <xf numFmtId="176" fontId="4" fillId="0" borderId="25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176" fontId="11" fillId="0" borderId="0" xfId="2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76" fontId="11" fillId="2" borderId="19" xfId="2" applyNumberFormat="1" applyFont="1" applyFill="1" applyBorder="1">
      <alignment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9" fillId="2" borderId="25" xfId="1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76" fontId="11" fillId="2" borderId="23" xfId="2" applyNumberFormat="1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 wrapText="1"/>
    </xf>
    <xf numFmtId="0" fontId="6" fillId="2" borderId="21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6" fillId="2" borderId="26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 wrapText="1"/>
    </xf>
    <xf numFmtId="0" fontId="6" fillId="0" borderId="25" xfId="3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176" fontId="11" fillId="0" borderId="0" xfId="2" applyNumberFormat="1" applyFont="1" applyFill="1" applyBorder="1">
      <alignment vertical="center"/>
    </xf>
    <xf numFmtId="0" fontId="5" fillId="0" borderId="20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6" fillId="2" borderId="21" xfId="1" applyNumberFormat="1" applyFont="1" applyFill="1" applyBorder="1" applyAlignment="1" applyProtection="1">
      <alignment horizontal="center" vertical="center"/>
    </xf>
    <xf numFmtId="3" fontId="6" fillId="2" borderId="2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shrinkToFi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/>
    </xf>
    <xf numFmtId="176" fontId="6" fillId="2" borderId="1" xfId="2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shrinkToFit="1"/>
    </xf>
    <xf numFmtId="0" fontId="6" fillId="0" borderId="25" xfId="0" applyNumberFormat="1" applyFont="1" applyFill="1" applyBorder="1" applyAlignment="1">
      <alignment horizontal="center" shrinkToFit="1"/>
    </xf>
    <xf numFmtId="0" fontId="9" fillId="2" borderId="25" xfId="1" applyNumberFormat="1" applyFont="1" applyFill="1" applyBorder="1" applyAlignment="1">
      <alignment horizontal="center" vertical="center"/>
    </xf>
    <xf numFmtId="176" fontId="4" fillId="3" borderId="1" xfId="2" applyNumberFormat="1" applyFont="1" applyFill="1" applyBorder="1" applyAlignment="1">
      <alignment horizontal="center" vertical="center" wrapText="1"/>
    </xf>
    <xf numFmtId="176" fontId="4" fillId="3" borderId="25" xfId="2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3" fontId="7" fillId="0" borderId="1" xfId="2" applyNumberFormat="1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49" fontId="16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shrinkToFit="1"/>
    </xf>
    <xf numFmtId="43" fontId="7" fillId="0" borderId="1" xfId="4" applyNumberFormat="1" applyFont="1" applyFill="1" applyBorder="1">
      <alignment vertical="center"/>
    </xf>
    <xf numFmtId="176" fontId="7" fillId="0" borderId="1" xfId="4" applyNumberFormat="1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7" fillId="0" borderId="1" xfId="4" applyFont="1" applyFill="1" applyBorder="1" applyAlignment="1">
      <alignment vertical="center" wrapText="1"/>
    </xf>
    <xf numFmtId="0" fontId="9" fillId="0" borderId="1" xfId="0" applyFont="1" applyBorder="1" applyAlignment="1"/>
    <xf numFmtId="0" fontId="7" fillId="0" borderId="1" xfId="4" applyFont="1" applyFill="1" applyBorder="1" applyAlignment="1">
      <alignment horizontal="center" vertical="center" wrapText="1" shrinkToFit="1"/>
    </xf>
    <xf numFmtId="0" fontId="7" fillId="0" borderId="0" xfId="4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vertical="center"/>
    </xf>
    <xf numFmtId="43" fontId="7" fillId="0" borderId="0" xfId="4" applyNumberFormat="1" applyFont="1" applyFill="1" applyBorder="1">
      <alignment vertical="center"/>
    </xf>
    <xf numFmtId="43" fontId="19" fillId="0" borderId="0" xfId="4" applyNumberFormat="1" applyFont="1" applyFill="1" applyBorder="1">
      <alignment vertical="center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 wrapText="1"/>
    </xf>
    <xf numFmtId="0" fontId="4" fillId="0" borderId="28" xfId="3" applyFont="1" applyFill="1" applyBorder="1" applyAlignment="1">
      <alignment horizontal="center" vertical="center" wrapText="1"/>
    </xf>
    <xf numFmtId="0" fontId="4" fillId="0" borderId="40" xfId="3" applyFont="1" applyFill="1" applyBorder="1" applyAlignment="1">
      <alignment horizontal="center" vertical="center" wrapText="1"/>
    </xf>
    <xf numFmtId="0" fontId="4" fillId="0" borderId="41" xfId="3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2" xfId="3" applyFont="1" applyFill="1" applyBorder="1" applyAlignment="1">
      <alignment horizontal="center" vertical="center"/>
    </xf>
    <xf numFmtId="0" fontId="6" fillId="0" borderId="5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11" fillId="2" borderId="17" xfId="2" applyNumberFormat="1" applyFont="1" applyFill="1" applyBorder="1" applyAlignment="1">
      <alignment horizontal="center" vertical="center"/>
    </xf>
    <xf numFmtId="176" fontId="11" fillId="2" borderId="19" xfId="2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1" fillId="2" borderId="36" xfId="2" applyNumberFormat="1" applyFont="1" applyFill="1" applyBorder="1" applyAlignment="1">
      <alignment horizontal="center" vertical="center"/>
    </xf>
    <xf numFmtId="176" fontId="11" fillId="2" borderId="37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" fillId="0" borderId="1" xfId="4" applyFill="1" applyBorder="1">
      <alignment vertical="center"/>
    </xf>
    <xf numFmtId="0" fontId="16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0" fontId="1" fillId="0" borderId="1" xfId="4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5">
    <cellStyle name="Excel Built-in Normal" xfId="3"/>
    <cellStyle name="一般" xfId="0" builtinId="0"/>
    <cellStyle name="一般 2" xfId="4"/>
    <cellStyle name="千分位" xfId="2" builtinId="3"/>
    <cellStyle name="百分比" xfId="1" builtinId="5"/>
  </cellStyles>
  <dxfs count="0"/>
  <tableStyles count="0" defaultTableStyle="TableStyleMedium2" defaultPivotStyle="PivotStyleLight16"/>
  <colors>
    <mruColors>
      <color rgb="FF5BD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Normal="100" workbookViewId="0">
      <selection activeCell="M2" sqref="M2:M3"/>
    </sheetView>
  </sheetViews>
  <sheetFormatPr defaultRowHeight="16.5"/>
  <cols>
    <col min="1" max="1" width="12.5" style="44" customWidth="1"/>
    <col min="2" max="2" width="9.5" style="45" bestFit="1" customWidth="1"/>
    <col min="3" max="3" width="9" style="46"/>
    <col min="4" max="4" width="13.25" style="47" bestFit="1" customWidth="1"/>
    <col min="5" max="6" width="9" style="48"/>
    <col min="7" max="7" width="9" style="46"/>
    <col min="8" max="8" width="10.25" style="46" customWidth="1"/>
    <col min="9" max="9" width="16.875" style="46" bestFit="1" customWidth="1"/>
    <col min="10" max="10" width="9" style="46"/>
    <col min="11" max="11" width="11.75" style="49" customWidth="1"/>
    <col min="12" max="12" width="13.625" style="45" customWidth="1"/>
    <col min="13" max="13" width="27.25" style="50" customWidth="1"/>
    <col min="14" max="14" width="13" style="49" customWidth="1"/>
    <col min="15" max="15" width="2.875" style="46" customWidth="1"/>
    <col min="16" max="16" width="9" style="114"/>
    <col min="17" max="16384" width="9" style="46"/>
  </cols>
  <sheetData>
    <row r="1" spans="1:14" ht="17.25" thickBot="1">
      <c r="M1" s="19" t="s">
        <v>383</v>
      </c>
    </row>
    <row r="2" spans="1:14" ht="17.25" thickTop="1">
      <c r="A2" s="160" t="s">
        <v>17</v>
      </c>
      <c r="B2" s="191" t="s">
        <v>101</v>
      </c>
      <c r="C2" s="191"/>
      <c r="D2" s="191"/>
      <c r="E2" s="191"/>
      <c r="F2" s="191"/>
      <c r="G2" s="176" t="s">
        <v>100</v>
      </c>
      <c r="H2" s="176"/>
      <c r="I2" s="176"/>
      <c r="J2" s="176"/>
      <c r="K2" s="176"/>
      <c r="L2" s="177"/>
      <c r="M2" s="189" t="s">
        <v>98</v>
      </c>
      <c r="N2" s="187" t="s">
        <v>99</v>
      </c>
    </row>
    <row r="3" spans="1:14" ht="16.5" customHeight="1">
      <c r="A3" s="161"/>
      <c r="B3" s="8" t="s">
        <v>210</v>
      </c>
      <c r="C3" s="8" t="s">
        <v>25</v>
      </c>
      <c r="D3" s="51" t="s">
        <v>211</v>
      </c>
      <c r="E3" s="172"/>
      <c r="F3" s="172"/>
      <c r="G3" s="15" t="s">
        <v>212</v>
      </c>
      <c r="H3" s="52" t="s">
        <v>381</v>
      </c>
      <c r="I3" s="53" t="s">
        <v>94</v>
      </c>
      <c r="J3" s="53" t="s">
        <v>95</v>
      </c>
      <c r="K3" s="54" t="s">
        <v>213</v>
      </c>
      <c r="L3" s="55" t="s">
        <v>96</v>
      </c>
      <c r="M3" s="190"/>
      <c r="N3" s="188"/>
    </row>
    <row r="4" spans="1:14">
      <c r="A4" s="141" t="s">
        <v>277</v>
      </c>
      <c r="B4" s="41" t="s">
        <v>50</v>
      </c>
      <c r="C4" s="41" t="s">
        <v>51</v>
      </c>
      <c r="D4" s="41" t="s">
        <v>52</v>
      </c>
      <c r="E4" s="172"/>
      <c r="F4" s="172"/>
      <c r="G4" s="15" t="s">
        <v>39</v>
      </c>
      <c r="H4" s="15">
        <v>97313014</v>
      </c>
      <c r="I4" s="16" t="s">
        <v>53</v>
      </c>
      <c r="J4" s="17" t="s">
        <v>54</v>
      </c>
      <c r="K4" s="15">
        <v>2.75</v>
      </c>
      <c r="L4" s="18" t="s">
        <v>89</v>
      </c>
      <c r="M4" s="35" t="s">
        <v>209</v>
      </c>
      <c r="N4" s="56">
        <f>2.75*2000</f>
        <v>5500</v>
      </c>
    </row>
    <row r="5" spans="1:14">
      <c r="A5" s="142"/>
      <c r="B5" s="41" t="s">
        <v>55</v>
      </c>
      <c r="C5" s="41" t="s">
        <v>51</v>
      </c>
      <c r="D5" s="41" t="s">
        <v>52</v>
      </c>
      <c r="E5" s="172"/>
      <c r="F5" s="172"/>
      <c r="G5" s="15" t="s">
        <v>39</v>
      </c>
      <c r="H5" s="15">
        <v>97313014</v>
      </c>
      <c r="I5" s="15" t="s">
        <v>53</v>
      </c>
      <c r="J5" s="17" t="s">
        <v>54</v>
      </c>
      <c r="K5" s="15">
        <v>3.2</v>
      </c>
      <c r="L5" s="18" t="s">
        <v>89</v>
      </c>
      <c r="M5" s="35" t="s">
        <v>153</v>
      </c>
      <c r="N5" s="56">
        <f>3.2*2000</f>
        <v>6400</v>
      </c>
    </row>
    <row r="6" spans="1:14">
      <c r="A6" s="142"/>
      <c r="B6" s="41" t="s">
        <v>0</v>
      </c>
      <c r="C6" s="41" t="s">
        <v>51</v>
      </c>
      <c r="D6" s="41" t="s">
        <v>52</v>
      </c>
      <c r="E6" s="172"/>
      <c r="F6" s="172"/>
      <c r="G6" s="15" t="s">
        <v>214</v>
      </c>
      <c r="H6" s="15">
        <v>12342636</v>
      </c>
      <c r="I6" s="15" t="s">
        <v>110</v>
      </c>
      <c r="J6" s="57" t="s">
        <v>21</v>
      </c>
      <c r="K6" s="15">
        <v>3.2</v>
      </c>
      <c r="L6" s="58" t="s">
        <v>215</v>
      </c>
      <c r="M6" s="35" t="s">
        <v>282</v>
      </c>
      <c r="N6" s="56">
        <f>3.2*1000</f>
        <v>3200</v>
      </c>
    </row>
    <row r="7" spans="1:14">
      <c r="A7" s="142"/>
      <c r="B7" s="41" t="s">
        <v>1</v>
      </c>
      <c r="C7" s="41" t="s">
        <v>51</v>
      </c>
      <c r="D7" s="41" t="s">
        <v>52</v>
      </c>
      <c r="E7" s="172"/>
      <c r="F7" s="172"/>
      <c r="G7" s="15" t="s">
        <v>214</v>
      </c>
      <c r="H7" s="15">
        <v>12342636</v>
      </c>
      <c r="I7" s="16" t="s">
        <v>2</v>
      </c>
      <c r="J7" s="57" t="s">
        <v>21</v>
      </c>
      <c r="K7" s="15">
        <v>3.8</v>
      </c>
      <c r="L7" s="58" t="s">
        <v>216</v>
      </c>
      <c r="M7" s="35" t="s">
        <v>281</v>
      </c>
      <c r="N7" s="56">
        <f>3.8*200</f>
        <v>760</v>
      </c>
    </row>
    <row r="8" spans="1:14" ht="16.5" customHeight="1">
      <c r="A8" s="142"/>
      <c r="B8" s="41" t="s">
        <v>3</v>
      </c>
      <c r="C8" s="41" t="s">
        <v>51</v>
      </c>
      <c r="D8" s="41" t="s">
        <v>52</v>
      </c>
      <c r="E8" s="172"/>
      <c r="F8" s="172"/>
      <c r="G8" s="15" t="s">
        <v>214</v>
      </c>
      <c r="H8" s="15">
        <v>12342636</v>
      </c>
      <c r="I8" s="16" t="s">
        <v>2</v>
      </c>
      <c r="J8" s="57" t="s">
        <v>21</v>
      </c>
      <c r="K8" s="15">
        <v>3.8</v>
      </c>
      <c r="L8" s="58" t="s">
        <v>216</v>
      </c>
      <c r="M8" s="35" t="s">
        <v>154</v>
      </c>
      <c r="N8" s="56">
        <f>3.8*200</f>
        <v>760</v>
      </c>
    </row>
    <row r="9" spans="1:14">
      <c r="A9" s="142"/>
      <c r="B9" s="3" t="s">
        <v>4</v>
      </c>
      <c r="C9" s="3" t="s">
        <v>51</v>
      </c>
      <c r="D9" s="3" t="s">
        <v>52</v>
      </c>
      <c r="E9" s="172"/>
      <c r="F9" s="172"/>
      <c r="G9" s="59" t="s">
        <v>217</v>
      </c>
      <c r="H9" s="59">
        <v>53194933</v>
      </c>
      <c r="I9" s="59" t="s">
        <v>111</v>
      </c>
      <c r="J9" s="60" t="s">
        <v>218</v>
      </c>
      <c r="K9" s="59">
        <v>11</v>
      </c>
      <c r="L9" s="61" t="s">
        <v>219</v>
      </c>
      <c r="M9" s="35" t="s">
        <v>155</v>
      </c>
      <c r="N9" s="56">
        <f>11*150</f>
        <v>1650</v>
      </c>
    </row>
    <row r="10" spans="1:14" ht="17.25" customHeight="1" thickBot="1">
      <c r="A10" s="143"/>
      <c r="B10" s="42" t="s">
        <v>4</v>
      </c>
      <c r="C10" s="42" t="s">
        <v>51</v>
      </c>
      <c r="D10" s="42" t="s">
        <v>52</v>
      </c>
      <c r="E10" s="62"/>
      <c r="F10" s="62"/>
      <c r="G10" s="28" t="s">
        <v>214</v>
      </c>
      <c r="H10" s="133">
        <v>12342636</v>
      </c>
      <c r="I10" s="28" t="s">
        <v>6</v>
      </c>
      <c r="J10" s="63" t="s">
        <v>21</v>
      </c>
      <c r="K10" s="28">
        <v>11</v>
      </c>
      <c r="L10" s="64" t="s">
        <v>216</v>
      </c>
      <c r="M10" s="38" t="s">
        <v>276</v>
      </c>
      <c r="N10" s="65">
        <f>11*200</f>
        <v>2200</v>
      </c>
    </row>
    <row r="11" spans="1:14" ht="18" thickTop="1" thickBot="1">
      <c r="A11" s="2"/>
    </row>
    <row r="12" spans="1:14" ht="17.25" thickTop="1">
      <c r="A12" s="160" t="s">
        <v>17</v>
      </c>
      <c r="B12" s="191" t="s">
        <v>101</v>
      </c>
      <c r="C12" s="191"/>
      <c r="D12" s="191"/>
      <c r="E12" s="191"/>
      <c r="F12" s="191"/>
      <c r="G12" s="176" t="s">
        <v>100</v>
      </c>
      <c r="H12" s="176"/>
      <c r="I12" s="176"/>
      <c r="J12" s="176"/>
      <c r="K12" s="176"/>
      <c r="L12" s="177"/>
      <c r="M12" s="189" t="s">
        <v>98</v>
      </c>
      <c r="N12" s="187" t="s">
        <v>99</v>
      </c>
    </row>
    <row r="13" spans="1:14" ht="16.5" customHeight="1">
      <c r="A13" s="161"/>
      <c r="B13" s="41" t="s">
        <v>210</v>
      </c>
      <c r="C13" s="41" t="s">
        <v>25</v>
      </c>
      <c r="D13" s="66" t="s">
        <v>211</v>
      </c>
      <c r="E13" s="201"/>
      <c r="F13" s="202"/>
      <c r="G13" s="24" t="s">
        <v>220</v>
      </c>
      <c r="H13" s="52" t="s">
        <v>381</v>
      </c>
      <c r="I13" s="53" t="s">
        <v>94</v>
      </c>
      <c r="J13" s="53" t="s">
        <v>95</v>
      </c>
      <c r="K13" s="54" t="s">
        <v>49</v>
      </c>
      <c r="L13" s="55" t="s">
        <v>96</v>
      </c>
      <c r="M13" s="190"/>
      <c r="N13" s="188"/>
    </row>
    <row r="14" spans="1:14">
      <c r="A14" s="141" t="s">
        <v>278</v>
      </c>
      <c r="B14" s="8" t="s">
        <v>56</v>
      </c>
      <c r="C14" s="8" t="s">
        <v>28</v>
      </c>
      <c r="D14" s="11" t="s">
        <v>52</v>
      </c>
      <c r="E14" s="201"/>
      <c r="F14" s="202"/>
      <c r="G14" s="20" t="s">
        <v>39</v>
      </c>
      <c r="H14" s="21">
        <v>97313014</v>
      </c>
      <c r="I14" s="21" t="s">
        <v>112</v>
      </c>
      <c r="J14" s="22" t="s">
        <v>93</v>
      </c>
      <c r="K14" s="21">
        <v>0.21</v>
      </c>
      <c r="L14" s="23" t="s">
        <v>91</v>
      </c>
      <c r="M14" s="36" t="s">
        <v>156</v>
      </c>
      <c r="N14" s="56">
        <f>0.21*20000</f>
        <v>4200</v>
      </c>
    </row>
    <row r="15" spans="1:14">
      <c r="A15" s="142"/>
      <c r="B15" s="41" t="s">
        <v>57</v>
      </c>
      <c r="C15" s="41" t="s">
        <v>28</v>
      </c>
      <c r="D15" s="7" t="s">
        <v>52</v>
      </c>
      <c r="E15" s="201"/>
      <c r="F15" s="202"/>
      <c r="G15" s="24" t="s">
        <v>39</v>
      </c>
      <c r="H15" s="15">
        <v>97313014</v>
      </c>
      <c r="I15" s="15" t="s">
        <v>40</v>
      </c>
      <c r="J15" s="17" t="s">
        <v>93</v>
      </c>
      <c r="K15" s="15">
        <v>0.21</v>
      </c>
      <c r="L15" s="25" t="s">
        <v>91</v>
      </c>
      <c r="M15" s="36" t="s">
        <v>157</v>
      </c>
      <c r="N15" s="56">
        <f>0.21*20000</f>
        <v>4200</v>
      </c>
    </row>
    <row r="16" spans="1:14">
      <c r="A16" s="142"/>
      <c r="B16" s="3" t="s">
        <v>27</v>
      </c>
      <c r="C16" s="3" t="s">
        <v>28</v>
      </c>
      <c r="D16" s="67" t="s">
        <v>221</v>
      </c>
      <c r="E16" s="201"/>
      <c r="F16" s="202"/>
      <c r="G16" s="68" t="s">
        <v>217</v>
      </c>
      <c r="H16" s="59">
        <v>53194933</v>
      </c>
      <c r="I16" s="59" t="s">
        <v>29</v>
      </c>
      <c r="J16" s="60" t="s">
        <v>218</v>
      </c>
      <c r="K16" s="59">
        <v>0.22</v>
      </c>
      <c r="L16" s="26" t="s">
        <v>92</v>
      </c>
      <c r="M16" s="37" t="s">
        <v>158</v>
      </c>
      <c r="N16" s="56">
        <f>0.22*10000</f>
        <v>2200</v>
      </c>
    </row>
    <row r="17" spans="1:16">
      <c r="A17" s="142"/>
      <c r="B17" s="41" t="s">
        <v>58</v>
      </c>
      <c r="C17" s="41" t="s">
        <v>28</v>
      </c>
      <c r="D17" s="7" t="s">
        <v>52</v>
      </c>
      <c r="E17" s="201"/>
      <c r="F17" s="202"/>
      <c r="G17" s="24" t="s">
        <v>39</v>
      </c>
      <c r="H17" s="15">
        <v>97313014</v>
      </c>
      <c r="I17" s="15" t="s">
        <v>40</v>
      </c>
      <c r="J17" s="17" t="s">
        <v>93</v>
      </c>
      <c r="K17" s="15">
        <v>0.25</v>
      </c>
      <c r="L17" s="26" t="s">
        <v>92</v>
      </c>
      <c r="M17" s="37" t="s">
        <v>159</v>
      </c>
      <c r="N17" s="56">
        <f>0.25*10000</f>
        <v>2500</v>
      </c>
    </row>
    <row r="18" spans="1:16">
      <c r="A18" s="142"/>
      <c r="B18" s="3" t="s">
        <v>30</v>
      </c>
      <c r="C18" s="3" t="s">
        <v>28</v>
      </c>
      <c r="D18" s="67" t="s">
        <v>222</v>
      </c>
      <c r="E18" s="201"/>
      <c r="F18" s="202"/>
      <c r="G18" s="68" t="s">
        <v>217</v>
      </c>
      <c r="H18" s="59">
        <v>53194933</v>
      </c>
      <c r="I18" s="59" t="s">
        <v>29</v>
      </c>
      <c r="J18" s="60" t="s">
        <v>218</v>
      </c>
      <c r="K18" s="59">
        <v>0.25</v>
      </c>
      <c r="L18" s="26" t="s">
        <v>92</v>
      </c>
      <c r="M18" s="111" t="s">
        <v>160</v>
      </c>
      <c r="N18" s="56">
        <f>0.25*10000</f>
        <v>2500</v>
      </c>
      <c r="P18" s="114" t="s">
        <v>286</v>
      </c>
    </row>
    <row r="19" spans="1:16" ht="17.25" thickBot="1">
      <c r="A19" s="143"/>
      <c r="B19" s="10" t="s">
        <v>30</v>
      </c>
      <c r="C19" s="10" t="s">
        <v>28</v>
      </c>
      <c r="D19" s="10" t="s">
        <v>52</v>
      </c>
      <c r="E19" s="62"/>
      <c r="F19" s="62"/>
      <c r="G19" s="69" t="s">
        <v>217</v>
      </c>
      <c r="H19" s="69">
        <v>53194933</v>
      </c>
      <c r="I19" s="69" t="s">
        <v>29</v>
      </c>
      <c r="J19" s="70" t="s">
        <v>218</v>
      </c>
      <c r="K19" s="69">
        <v>0.25</v>
      </c>
      <c r="L19" s="27" t="s">
        <v>92</v>
      </c>
      <c r="M19" s="112" t="s">
        <v>161</v>
      </c>
      <c r="N19" s="65">
        <f>0.25*10000</f>
        <v>2500</v>
      </c>
      <c r="P19" s="114" t="s">
        <v>286</v>
      </c>
    </row>
    <row r="20" spans="1:16" ht="18" thickTop="1" thickBot="1">
      <c r="A20" s="2"/>
    </row>
    <row r="21" spans="1:16" ht="17.25" thickTop="1">
      <c r="A21" s="160" t="s">
        <v>17</v>
      </c>
      <c r="B21" s="191" t="s">
        <v>101</v>
      </c>
      <c r="C21" s="191"/>
      <c r="D21" s="191"/>
      <c r="E21" s="191"/>
      <c r="F21" s="191"/>
      <c r="G21" s="176" t="s">
        <v>100</v>
      </c>
      <c r="H21" s="176"/>
      <c r="I21" s="176"/>
      <c r="J21" s="176"/>
      <c r="K21" s="176"/>
      <c r="L21" s="177"/>
      <c r="M21" s="189" t="s">
        <v>98</v>
      </c>
      <c r="N21" s="187" t="s">
        <v>99</v>
      </c>
    </row>
    <row r="22" spans="1:16">
      <c r="A22" s="161"/>
      <c r="B22" s="4" t="s">
        <v>210</v>
      </c>
      <c r="C22" s="4" t="s">
        <v>25</v>
      </c>
      <c r="D22" s="4" t="s">
        <v>48</v>
      </c>
      <c r="E22" s="201"/>
      <c r="F22" s="202"/>
      <c r="G22" s="15" t="s">
        <v>220</v>
      </c>
      <c r="H22" s="71" t="s">
        <v>381</v>
      </c>
      <c r="I22" s="53" t="s">
        <v>94</v>
      </c>
      <c r="J22" s="53" t="s">
        <v>95</v>
      </c>
      <c r="K22" s="54" t="s">
        <v>49</v>
      </c>
      <c r="L22" s="55" t="s">
        <v>96</v>
      </c>
      <c r="M22" s="190"/>
      <c r="N22" s="188"/>
    </row>
    <row r="23" spans="1:16">
      <c r="A23" s="138" t="s">
        <v>113</v>
      </c>
      <c r="B23" s="169" t="s">
        <v>5</v>
      </c>
      <c r="C23" s="169" t="s">
        <v>51</v>
      </c>
      <c r="D23" s="4" t="s">
        <v>61</v>
      </c>
      <c r="E23" s="201"/>
      <c r="F23" s="202"/>
      <c r="G23" s="15" t="s">
        <v>223</v>
      </c>
      <c r="H23" s="15">
        <v>12342636</v>
      </c>
      <c r="I23" s="15" t="s">
        <v>114</v>
      </c>
      <c r="J23" s="57" t="s">
        <v>21</v>
      </c>
      <c r="K23" s="15">
        <v>11</v>
      </c>
      <c r="L23" s="58" t="s">
        <v>224</v>
      </c>
      <c r="M23" s="102" t="s">
        <v>115</v>
      </c>
      <c r="N23" s="56">
        <f>200*11</f>
        <v>2200</v>
      </c>
      <c r="P23" s="114" t="s">
        <v>286</v>
      </c>
    </row>
    <row r="24" spans="1:16">
      <c r="A24" s="139"/>
      <c r="B24" s="170"/>
      <c r="C24" s="178"/>
      <c r="D24" s="4" t="s">
        <v>59</v>
      </c>
      <c r="E24" s="201"/>
      <c r="F24" s="202"/>
      <c r="G24" s="15" t="s">
        <v>225</v>
      </c>
      <c r="H24" s="15">
        <v>97313014</v>
      </c>
      <c r="I24" s="15" t="s">
        <v>53</v>
      </c>
      <c r="J24" s="17" t="s">
        <v>226</v>
      </c>
      <c r="K24" s="15">
        <v>13</v>
      </c>
      <c r="L24" s="25" t="s">
        <v>227</v>
      </c>
      <c r="M24" s="36" t="s">
        <v>162</v>
      </c>
      <c r="N24" s="56">
        <f>13*200</f>
        <v>2600</v>
      </c>
    </row>
    <row r="25" spans="1:16">
      <c r="A25" s="139"/>
      <c r="B25" s="169" t="s">
        <v>7</v>
      </c>
      <c r="C25" s="178"/>
      <c r="D25" s="4" t="s">
        <v>59</v>
      </c>
      <c r="E25" s="201"/>
      <c r="F25" s="202"/>
      <c r="G25" s="15" t="s">
        <v>225</v>
      </c>
      <c r="H25" s="15">
        <v>97313014</v>
      </c>
      <c r="I25" s="15" t="s">
        <v>53</v>
      </c>
      <c r="J25" s="17" t="s">
        <v>226</v>
      </c>
      <c r="K25" s="15">
        <v>25</v>
      </c>
      <c r="L25" s="25" t="s">
        <v>228</v>
      </c>
      <c r="M25" s="36" t="s">
        <v>163</v>
      </c>
      <c r="N25" s="56">
        <f>25*100</f>
        <v>2500</v>
      </c>
    </row>
    <row r="26" spans="1:16">
      <c r="A26" s="139"/>
      <c r="B26" s="170"/>
      <c r="C26" s="178"/>
      <c r="D26" s="4" t="s">
        <v>61</v>
      </c>
      <c r="E26" s="201"/>
      <c r="F26" s="202"/>
      <c r="G26" s="15" t="s">
        <v>223</v>
      </c>
      <c r="H26" s="15">
        <v>12342636</v>
      </c>
      <c r="I26" s="15" t="s">
        <v>6</v>
      </c>
      <c r="J26" s="57" t="s">
        <v>21</v>
      </c>
      <c r="K26" s="15">
        <v>20</v>
      </c>
      <c r="L26" s="58" t="s">
        <v>229</v>
      </c>
      <c r="M26" s="102" t="s">
        <v>116</v>
      </c>
      <c r="N26" s="56">
        <f>20*120</f>
        <v>2400</v>
      </c>
      <c r="P26" s="114" t="s">
        <v>286</v>
      </c>
    </row>
    <row r="27" spans="1:16">
      <c r="A27" s="139"/>
      <c r="B27" s="169" t="s">
        <v>60</v>
      </c>
      <c r="C27" s="178"/>
      <c r="D27" s="4" t="s">
        <v>59</v>
      </c>
      <c r="E27" s="201"/>
      <c r="F27" s="202"/>
      <c r="G27" s="15" t="s">
        <v>42</v>
      </c>
      <c r="H27" s="15">
        <v>97313014</v>
      </c>
      <c r="I27" s="15" t="s">
        <v>53</v>
      </c>
      <c r="J27" s="17" t="s">
        <v>54</v>
      </c>
      <c r="K27" s="15">
        <v>50</v>
      </c>
      <c r="L27" s="25" t="s">
        <v>90</v>
      </c>
      <c r="M27" s="36" t="s">
        <v>164</v>
      </c>
      <c r="N27" s="56">
        <f>50*40</f>
        <v>2000</v>
      </c>
    </row>
    <row r="28" spans="1:16" ht="17.25" thickBot="1">
      <c r="A28" s="140"/>
      <c r="B28" s="171"/>
      <c r="C28" s="171"/>
      <c r="D28" s="9" t="s">
        <v>61</v>
      </c>
      <c r="E28" s="62"/>
      <c r="F28" s="62"/>
      <c r="G28" s="28" t="s">
        <v>42</v>
      </c>
      <c r="H28" s="28">
        <v>97313014</v>
      </c>
      <c r="I28" s="28" t="s">
        <v>53</v>
      </c>
      <c r="J28" s="29" t="s">
        <v>54</v>
      </c>
      <c r="K28" s="28">
        <v>43</v>
      </c>
      <c r="L28" s="30" t="s">
        <v>90</v>
      </c>
      <c r="M28" s="74" t="s">
        <v>285</v>
      </c>
      <c r="N28" s="65">
        <f>43*40</f>
        <v>1720</v>
      </c>
    </row>
    <row r="29" spans="1:16" ht="18" thickTop="1" thickBot="1">
      <c r="A29" s="2"/>
    </row>
    <row r="30" spans="1:16" ht="17.25" thickTop="1">
      <c r="A30" s="160" t="s">
        <v>17</v>
      </c>
      <c r="B30" s="191" t="s">
        <v>101</v>
      </c>
      <c r="C30" s="191"/>
      <c r="D30" s="191"/>
      <c r="E30" s="191"/>
      <c r="F30" s="191"/>
      <c r="G30" s="176" t="s">
        <v>100</v>
      </c>
      <c r="H30" s="176"/>
      <c r="I30" s="176"/>
      <c r="J30" s="176"/>
      <c r="K30" s="176"/>
      <c r="L30" s="177"/>
      <c r="M30" s="189" t="s">
        <v>98</v>
      </c>
      <c r="N30" s="187" t="s">
        <v>99</v>
      </c>
    </row>
    <row r="31" spans="1:16">
      <c r="A31" s="161"/>
      <c r="B31" s="73" t="s">
        <v>102</v>
      </c>
      <c r="C31" s="153"/>
      <c r="D31" s="154"/>
      <c r="E31" s="154"/>
      <c r="F31" s="155"/>
      <c r="G31" s="15" t="s">
        <v>220</v>
      </c>
      <c r="H31" s="52" t="s">
        <v>381</v>
      </c>
      <c r="I31" s="53" t="s">
        <v>94</v>
      </c>
      <c r="J31" s="53" t="s">
        <v>95</v>
      </c>
      <c r="K31" s="54" t="s">
        <v>49</v>
      </c>
      <c r="L31" s="55" t="s">
        <v>96</v>
      </c>
      <c r="M31" s="190"/>
      <c r="N31" s="188"/>
    </row>
    <row r="32" spans="1:16">
      <c r="A32" s="138" t="s">
        <v>117</v>
      </c>
      <c r="B32" s="41" t="s">
        <v>8</v>
      </c>
      <c r="C32" s="153"/>
      <c r="D32" s="154"/>
      <c r="E32" s="154"/>
      <c r="F32" s="155"/>
      <c r="G32" s="15" t="s">
        <v>214</v>
      </c>
      <c r="H32" s="15">
        <v>12342636</v>
      </c>
      <c r="I32" s="31" t="s">
        <v>118</v>
      </c>
      <c r="J32" s="57" t="s">
        <v>21</v>
      </c>
      <c r="K32" s="15">
        <v>24</v>
      </c>
      <c r="L32" s="58" t="s">
        <v>230</v>
      </c>
      <c r="M32" s="72" t="s">
        <v>165</v>
      </c>
      <c r="N32" s="56">
        <f>24*100</f>
        <v>2400</v>
      </c>
    </row>
    <row r="33" spans="1:16">
      <c r="A33" s="139"/>
      <c r="B33" s="41" t="s">
        <v>8</v>
      </c>
      <c r="C33" s="153"/>
      <c r="D33" s="154"/>
      <c r="E33" s="154"/>
      <c r="F33" s="155"/>
      <c r="G33" s="15" t="s">
        <v>39</v>
      </c>
      <c r="H33" s="15">
        <v>97313014</v>
      </c>
      <c r="I33" s="31" t="s">
        <v>119</v>
      </c>
      <c r="J33" s="17" t="s">
        <v>54</v>
      </c>
      <c r="K33" s="15">
        <v>24</v>
      </c>
      <c r="L33" s="58" t="s">
        <v>230</v>
      </c>
      <c r="M33" s="72" t="s">
        <v>166</v>
      </c>
      <c r="N33" s="56">
        <f>24*100</f>
        <v>2400</v>
      </c>
    </row>
    <row r="34" spans="1:16">
      <c r="A34" s="139"/>
      <c r="B34" s="41" t="s">
        <v>62</v>
      </c>
      <c r="C34" s="153"/>
      <c r="D34" s="154"/>
      <c r="E34" s="154"/>
      <c r="F34" s="155"/>
      <c r="G34" s="15" t="s">
        <v>39</v>
      </c>
      <c r="H34" s="15">
        <v>97313014</v>
      </c>
      <c r="I34" s="32" t="s">
        <v>53</v>
      </c>
      <c r="J34" s="17" t="s">
        <v>54</v>
      </c>
      <c r="K34" s="15">
        <v>24</v>
      </c>
      <c r="L34" s="58" t="s">
        <v>230</v>
      </c>
      <c r="M34" s="72" t="s">
        <v>167</v>
      </c>
      <c r="N34" s="56">
        <f t="shared" ref="N34:N35" si="0">24*100</f>
        <v>2400</v>
      </c>
    </row>
    <row r="35" spans="1:16" ht="17.25" thickBot="1">
      <c r="A35" s="140"/>
      <c r="B35" s="42" t="s">
        <v>63</v>
      </c>
      <c r="C35" s="179"/>
      <c r="D35" s="180"/>
      <c r="E35" s="180"/>
      <c r="F35" s="181"/>
      <c r="G35" s="28" t="s">
        <v>39</v>
      </c>
      <c r="H35" s="28">
        <v>97313014</v>
      </c>
      <c r="I35" s="33" t="s">
        <v>53</v>
      </c>
      <c r="J35" s="29" t="s">
        <v>54</v>
      </c>
      <c r="K35" s="28">
        <v>24</v>
      </c>
      <c r="L35" s="64" t="s">
        <v>230</v>
      </c>
      <c r="M35" s="74" t="s">
        <v>168</v>
      </c>
      <c r="N35" s="65">
        <f t="shared" si="0"/>
        <v>2400</v>
      </c>
    </row>
    <row r="36" spans="1:16" ht="18" thickTop="1" thickBot="1">
      <c r="A36" s="2"/>
    </row>
    <row r="37" spans="1:16" ht="26.25" customHeight="1" thickTop="1">
      <c r="A37" s="173" t="s">
        <v>17</v>
      </c>
      <c r="B37" s="191" t="s">
        <v>101</v>
      </c>
      <c r="C37" s="191"/>
      <c r="D37" s="191"/>
      <c r="E37" s="191"/>
      <c r="F37" s="191"/>
      <c r="G37" s="192" t="s">
        <v>100</v>
      </c>
      <c r="H37" s="192"/>
      <c r="I37" s="192"/>
      <c r="J37" s="192"/>
      <c r="K37" s="192"/>
      <c r="L37" s="192"/>
      <c r="M37" s="189" t="s">
        <v>98</v>
      </c>
      <c r="N37" s="187" t="s">
        <v>99</v>
      </c>
    </row>
    <row r="38" spans="1:16">
      <c r="A38" s="174"/>
      <c r="B38" s="41" t="s">
        <v>18</v>
      </c>
      <c r="C38" s="41" t="s">
        <v>19</v>
      </c>
      <c r="D38" s="41" t="s">
        <v>20</v>
      </c>
      <c r="E38" s="172"/>
      <c r="F38" s="172"/>
      <c r="G38" s="15" t="s">
        <v>220</v>
      </c>
      <c r="H38" s="71" t="s">
        <v>381</v>
      </c>
      <c r="I38" s="53" t="s">
        <v>94</v>
      </c>
      <c r="J38" s="53" t="s">
        <v>95</v>
      </c>
      <c r="K38" s="54" t="s">
        <v>231</v>
      </c>
      <c r="L38" s="53" t="s">
        <v>96</v>
      </c>
      <c r="M38" s="190"/>
      <c r="N38" s="188"/>
    </row>
    <row r="39" spans="1:16">
      <c r="A39" s="138" t="s">
        <v>137</v>
      </c>
      <c r="B39" s="182" t="s">
        <v>9</v>
      </c>
      <c r="C39" s="165" t="s">
        <v>31</v>
      </c>
      <c r="D39" s="103" t="s">
        <v>138</v>
      </c>
      <c r="E39" s="172"/>
      <c r="F39" s="172"/>
      <c r="G39" s="104" t="s">
        <v>217</v>
      </c>
      <c r="H39" s="104">
        <v>53194933</v>
      </c>
      <c r="I39" s="104" t="s">
        <v>140</v>
      </c>
      <c r="J39" s="105" t="s">
        <v>218</v>
      </c>
      <c r="K39" s="104">
        <v>10</v>
      </c>
      <c r="L39" s="106" t="s">
        <v>233</v>
      </c>
      <c r="M39" s="76" t="s">
        <v>173</v>
      </c>
      <c r="N39" s="56">
        <f>10*100</f>
        <v>1000</v>
      </c>
    </row>
    <row r="40" spans="1:16">
      <c r="A40" s="139"/>
      <c r="B40" s="182"/>
      <c r="C40" s="166"/>
      <c r="D40" s="103" t="s">
        <v>13</v>
      </c>
      <c r="E40" s="172"/>
      <c r="F40" s="172"/>
      <c r="G40" s="104" t="s">
        <v>217</v>
      </c>
      <c r="H40" s="104">
        <v>53194933</v>
      </c>
      <c r="I40" s="104" t="s">
        <v>32</v>
      </c>
      <c r="J40" s="105" t="s">
        <v>218</v>
      </c>
      <c r="K40" s="104">
        <v>10</v>
      </c>
      <c r="L40" s="106" t="s">
        <v>233</v>
      </c>
      <c r="M40" s="76" t="s">
        <v>174</v>
      </c>
      <c r="N40" s="56">
        <f>10*100</f>
        <v>1000</v>
      </c>
    </row>
    <row r="41" spans="1:16">
      <c r="A41" s="139"/>
      <c r="B41" s="182"/>
      <c r="C41" s="166"/>
      <c r="D41" s="5" t="s">
        <v>123</v>
      </c>
      <c r="E41" s="172"/>
      <c r="F41" s="172"/>
      <c r="G41" s="215" t="s">
        <v>382</v>
      </c>
      <c r="H41" s="15">
        <v>53059417</v>
      </c>
      <c r="I41" s="15" t="s">
        <v>81</v>
      </c>
      <c r="J41" s="75" t="s">
        <v>82</v>
      </c>
      <c r="K41" s="15">
        <v>13</v>
      </c>
      <c r="L41" s="16" t="s">
        <v>235</v>
      </c>
      <c r="M41" s="72" t="s">
        <v>175</v>
      </c>
      <c r="N41" s="56">
        <f>13*100</f>
        <v>1300</v>
      </c>
    </row>
    <row r="42" spans="1:16">
      <c r="A42" s="139"/>
      <c r="B42" s="182"/>
      <c r="C42" s="167"/>
      <c r="D42" s="5" t="s">
        <v>12</v>
      </c>
      <c r="E42" s="172"/>
      <c r="F42" s="172"/>
      <c r="G42" s="15" t="s">
        <v>234</v>
      </c>
      <c r="H42" s="15">
        <v>53059417</v>
      </c>
      <c r="I42" s="15" t="s">
        <v>121</v>
      </c>
      <c r="J42" s="75" t="s">
        <v>82</v>
      </c>
      <c r="K42" s="15">
        <v>13</v>
      </c>
      <c r="L42" s="16" t="s">
        <v>235</v>
      </c>
      <c r="M42" s="72" t="s">
        <v>176</v>
      </c>
      <c r="N42" s="56">
        <f>13*100</f>
        <v>1300</v>
      </c>
    </row>
    <row r="43" spans="1:16">
      <c r="A43" s="139"/>
      <c r="B43" s="182"/>
      <c r="C43" s="162" t="s">
        <v>83</v>
      </c>
      <c r="D43" s="5" t="s">
        <v>10</v>
      </c>
      <c r="E43" s="172"/>
      <c r="F43" s="172"/>
      <c r="G43" s="15" t="s">
        <v>234</v>
      </c>
      <c r="H43" s="15">
        <v>53059417</v>
      </c>
      <c r="I43" s="15" t="s">
        <v>84</v>
      </c>
      <c r="J43" s="75" t="s">
        <v>82</v>
      </c>
      <c r="K43" s="15">
        <v>14</v>
      </c>
      <c r="L43" s="16" t="s">
        <v>235</v>
      </c>
      <c r="M43" s="102" t="s">
        <v>283</v>
      </c>
      <c r="N43" s="56">
        <f>14*100</f>
        <v>1400</v>
      </c>
      <c r="P43" s="114" t="s">
        <v>286</v>
      </c>
    </row>
    <row r="44" spans="1:16">
      <c r="A44" s="139"/>
      <c r="B44" s="182"/>
      <c r="C44" s="163"/>
      <c r="D44" s="5" t="s">
        <v>11</v>
      </c>
      <c r="E44" s="172"/>
      <c r="F44" s="172"/>
      <c r="G44" s="15" t="s">
        <v>234</v>
      </c>
      <c r="H44" s="15">
        <v>53059417</v>
      </c>
      <c r="I44" s="15" t="s">
        <v>122</v>
      </c>
      <c r="J44" s="75" t="s">
        <v>82</v>
      </c>
      <c r="K44" s="15">
        <v>14</v>
      </c>
      <c r="L44" s="16" t="s">
        <v>235</v>
      </c>
      <c r="M44" s="102" t="s">
        <v>207</v>
      </c>
      <c r="N44" s="56">
        <f t="shared" ref="N44:N45" si="1">14*100</f>
        <v>1400</v>
      </c>
      <c r="P44" s="114" t="s">
        <v>286</v>
      </c>
    </row>
    <row r="45" spans="1:16">
      <c r="A45" s="139"/>
      <c r="B45" s="182"/>
      <c r="C45" s="163"/>
      <c r="D45" s="5" t="s">
        <v>12</v>
      </c>
      <c r="E45" s="172"/>
      <c r="F45" s="172"/>
      <c r="G45" s="15" t="s">
        <v>234</v>
      </c>
      <c r="H45" s="15">
        <v>53059417</v>
      </c>
      <c r="I45" s="15" t="s">
        <v>81</v>
      </c>
      <c r="J45" s="75" t="s">
        <v>82</v>
      </c>
      <c r="K45" s="15">
        <v>14</v>
      </c>
      <c r="L45" s="16" t="s">
        <v>235</v>
      </c>
      <c r="M45" s="102" t="s">
        <v>284</v>
      </c>
      <c r="N45" s="56">
        <f t="shared" si="1"/>
        <v>1400</v>
      </c>
      <c r="P45" s="114" t="s">
        <v>286</v>
      </c>
    </row>
    <row r="46" spans="1:16">
      <c r="A46" s="139"/>
      <c r="B46" s="182"/>
      <c r="C46" s="164"/>
      <c r="D46" s="5" t="s">
        <v>85</v>
      </c>
      <c r="E46" s="172"/>
      <c r="F46" s="172"/>
      <c r="G46" s="15" t="s">
        <v>234</v>
      </c>
      <c r="H46" s="15">
        <v>53059417</v>
      </c>
      <c r="I46" s="15" t="s">
        <v>122</v>
      </c>
      <c r="J46" s="75" t="s">
        <v>82</v>
      </c>
      <c r="K46" s="15">
        <v>15</v>
      </c>
      <c r="L46" s="16" t="s">
        <v>235</v>
      </c>
      <c r="M46" s="102" t="s">
        <v>208</v>
      </c>
      <c r="N46" s="56">
        <f>15*100</f>
        <v>1500</v>
      </c>
      <c r="P46" s="114" t="s">
        <v>286</v>
      </c>
    </row>
    <row r="47" spans="1:16">
      <c r="A47" s="139"/>
      <c r="B47" s="182"/>
      <c r="C47" s="183" t="s">
        <v>14</v>
      </c>
      <c r="D47" s="5" t="s">
        <v>139</v>
      </c>
      <c r="E47" s="172"/>
      <c r="F47" s="172"/>
      <c r="G47" s="15" t="s">
        <v>214</v>
      </c>
      <c r="H47" s="15">
        <v>12342636</v>
      </c>
      <c r="I47" s="15" t="s">
        <v>120</v>
      </c>
      <c r="J47" s="75" t="s">
        <v>22</v>
      </c>
      <c r="K47" s="15">
        <v>24</v>
      </c>
      <c r="L47" s="16" t="s">
        <v>232</v>
      </c>
      <c r="M47" s="72" t="s">
        <v>169</v>
      </c>
      <c r="N47" s="56">
        <f>24*100</f>
        <v>2400</v>
      </c>
    </row>
    <row r="48" spans="1:16">
      <c r="A48" s="139"/>
      <c r="B48" s="182"/>
      <c r="C48" s="183"/>
      <c r="D48" s="5" t="s">
        <v>11</v>
      </c>
      <c r="E48" s="172"/>
      <c r="F48" s="172"/>
      <c r="G48" s="15" t="s">
        <v>214</v>
      </c>
      <c r="H48" s="15">
        <v>12342636</v>
      </c>
      <c r="I48" s="15" t="s">
        <v>15</v>
      </c>
      <c r="J48" s="75" t="s">
        <v>22</v>
      </c>
      <c r="K48" s="15">
        <v>15</v>
      </c>
      <c r="L48" s="16" t="s">
        <v>232</v>
      </c>
      <c r="M48" s="72" t="s">
        <v>170</v>
      </c>
      <c r="N48" s="56">
        <f>15*100</f>
        <v>1500</v>
      </c>
    </row>
    <row r="49" spans="1:14">
      <c r="A49" s="139"/>
      <c r="B49" s="182"/>
      <c r="C49" s="183"/>
      <c r="D49" s="5" t="s">
        <v>280</v>
      </c>
      <c r="E49" s="172"/>
      <c r="F49" s="172"/>
      <c r="G49" s="15" t="s">
        <v>214</v>
      </c>
      <c r="H49" s="15">
        <v>12342636</v>
      </c>
      <c r="I49" s="15" t="s">
        <v>15</v>
      </c>
      <c r="J49" s="75" t="s">
        <v>22</v>
      </c>
      <c r="K49" s="15">
        <v>13</v>
      </c>
      <c r="L49" s="16" t="s">
        <v>232</v>
      </c>
      <c r="M49" s="72" t="s">
        <v>171</v>
      </c>
      <c r="N49" s="56">
        <f>13*100</f>
        <v>1300</v>
      </c>
    </row>
    <row r="50" spans="1:14">
      <c r="A50" s="139"/>
      <c r="B50" s="182"/>
      <c r="C50" s="183"/>
      <c r="D50" s="5" t="s">
        <v>13</v>
      </c>
      <c r="E50" s="172"/>
      <c r="F50" s="172"/>
      <c r="G50" s="15" t="s">
        <v>214</v>
      </c>
      <c r="H50" s="15">
        <v>12342636</v>
      </c>
      <c r="I50" s="15" t="s">
        <v>15</v>
      </c>
      <c r="J50" s="75" t="s">
        <v>22</v>
      </c>
      <c r="K50" s="15">
        <v>18</v>
      </c>
      <c r="L50" s="16" t="s">
        <v>232</v>
      </c>
      <c r="M50" s="72" t="s">
        <v>172</v>
      </c>
      <c r="N50" s="56">
        <f>18*100</f>
        <v>1800</v>
      </c>
    </row>
    <row r="51" spans="1:14" ht="16.5" customHeight="1">
      <c r="A51" s="139"/>
      <c r="B51" s="183" t="s">
        <v>33</v>
      </c>
      <c r="C51" s="162" t="s">
        <v>31</v>
      </c>
      <c r="D51" s="5" t="s">
        <v>11</v>
      </c>
      <c r="E51" s="172"/>
      <c r="F51" s="172"/>
      <c r="G51" s="15" t="s">
        <v>39</v>
      </c>
      <c r="H51" s="15">
        <v>97313014</v>
      </c>
      <c r="I51" s="15" t="s">
        <v>64</v>
      </c>
      <c r="J51" s="17" t="s">
        <v>65</v>
      </c>
      <c r="K51" s="15">
        <v>11</v>
      </c>
      <c r="L51" s="107" t="s">
        <v>87</v>
      </c>
      <c r="M51" s="36" t="s">
        <v>177</v>
      </c>
      <c r="N51" s="56">
        <f>500*11</f>
        <v>5500</v>
      </c>
    </row>
    <row r="52" spans="1:14">
      <c r="A52" s="139"/>
      <c r="B52" s="183"/>
      <c r="C52" s="163"/>
      <c r="D52" s="5" t="s">
        <v>13</v>
      </c>
      <c r="E52" s="172"/>
      <c r="F52" s="172"/>
      <c r="G52" s="15" t="s">
        <v>39</v>
      </c>
      <c r="H52" s="15">
        <v>97313014</v>
      </c>
      <c r="I52" s="15" t="s">
        <v>64</v>
      </c>
      <c r="J52" s="17" t="s">
        <v>65</v>
      </c>
      <c r="K52" s="15">
        <v>11</v>
      </c>
      <c r="L52" s="107" t="s">
        <v>88</v>
      </c>
      <c r="M52" s="36" t="s">
        <v>178</v>
      </c>
      <c r="N52" s="56">
        <v>5500</v>
      </c>
    </row>
    <row r="53" spans="1:14">
      <c r="A53" s="139"/>
      <c r="B53" s="183"/>
      <c r="C53" s="163"/>
      <c r="D53" s="108" t="s">
        <v>12</v>
      </c>
      <c r="E53" s="172"/>
      <c r="F53" s="172"/>
      <c r="G53" s="104" t="s">
        <v>237</v>
      </c>
      <c r="H53" s="104">
        <v>53194933</v>
      </c>
      <c r="I53" s="104" t="s">
        <v>111</v>
      </c>
      <c r="J53" s="105" t="s">
        <v>218</v>
      </c>
      <c r="K53" s="104">
        <v>12</v>
      </c>
      <c r="L53" s="106" t="s">
        <v>238</v>
      </c>
      <c r="M53" s="76" t="s">
        <v>184</v>
      </c>
      <c r="N53" s="56">
        <f>12*75</f>
        <v>900</v>
      </c>
    </row>
    <row r="54" spans="1:14">
      <c r="A54" s="139"/>
      <c r="B54" s="183"/>
      <c r="C54" s="164"/>
      <c r="D54" s="1" t="s">
        <v>10</v>
      </c>
      <c r="E54" s="172"/>
      <c r="F54" s="172"/>
      <c r="G54" s="15" t="s">
        <v>234</v>
      </c>
      <c r="H54" s="15">
        <v>53059417</v>
      </c>
      <c r="I54" s="15" t="s">
        <v>84</v>
      </c>
      <c r="J54" s="75" t="s">
        <v>82</v>
      </c>
      <c r="K54" s="15">
        <v>13</v>
      </c>
      <c r="L54" s="16" t="s">
        <v>235</v>
      </c>
      <c r="M54" s="72" t="s">
        <v>182</v>
      </c>
      <c r="N54" s="56">
        <f>13*100</f>
        <v>1300</v>
      </c>
    </row>
    <row r="55" spans="1:14">
      <c r="A55" s="139"/>
      <c r="B55" s="183"/>
      <c r="C55" s="162" t="s">
        <v>66</v>
      </c>
      <c r="D55" s="5" t="s">
        <v>11</v>
      </c>
      <c r="E55" s="172"/>
      <c r="F55" s="172"/>
      <c r="G55" s="15" t="s">
        <v>42</v>
      </c>
      <c r="H55" s="15">
        <v>97313014</v>
      </c>
      <c r="I55" s="15" t="s">
        <v>64</v>
      </c>
      <c r="J55" s="17" t="s">
        <v>65</v>
      </c>
      <c r="K55" s="15">
        <v>12</v>
      </c>
      <c r="L55" s="107" t="s">
        <v>88</v>
      </c>
      <c r="M55" s="36" t="s">
        <v>179</v>
      </c>
      <c r="N55" s="56">
        <f t="shared" ref="N52:N56" si="2">12*500</f>
        <v>6000</v>
      </c>
    </row>
    <row r="56" spans="1:14">
      <c r="A56" s="139"/>
      <c r="B56" s="183"/>
      <c r="C56" s="163"/>
      <c r="D56" s="5" t="s">
        <v>12</v>
      </c>
      <c r="E56" s="172"/>
      <c r="F56" s="172"/>
      <c r="G56" s="15" t="s">
        <v>42</v>
      </c>
      <c r="H56" s="15">
        <v>97313014</v>
      </c>
      <c r="I56" s="15" t="s">
        <v>64</v>
      </c>
      <c r="J56" s="17" t="s">
        <v>65</v>
      </c>
      <c r="K56" s="15">
        <v>12</v>
      </c>
      <c r="L56" s="107" t="s">
        <v>88</v>
      </c>
      <c r="M56" s="36" t="s">
        <v>180</v>
      </c>
      <c r="N56" s="56">
        <f t="shared" si="2"/>
        <v>6000</v>
      </c>
    </row>
    <row r="57" spans="1:14">
      <c r="A57" s="139"/>
      <c r="B57" s="183"/>
      <c r="C57" s="163"/>
      <c r="D57" s="5" t="s">
        <v>67</v>
      </c>
      <c r="E57" s="172"/>
      <c r="F57" s="172"/>
      <c r="G57" s="15" t="s">
        <v>42</v>
      </c>
      <c r="H57" s="15">
        <v>97313014</v>
      </c>
      <c r="I57" s="15" t="s">
        <v>64</v>
      </c>
      <c r="J57" s="17" t="s">
        <v>65</v>
      </c>
      <c r="K57" s="15">
        <v>12</v>
      </c>
      <c r="L57" s="107" t="s">
        <v>88</v>
      </c>
      <c r="M57" s="36" t="s">
        <v>181</v>
      </c>
      <c r="N57" s="56">
        <f>12*500</f>
        <v>6000</v>
      </c>
    </row>
    <row r="58" spans="1:14" ht="17.25" thickBot="1">
      <c r="A58" s="140"/>
      <c r="B58" s="184"/>
      <c r="C58" s="168"/>
      <c r="D58" s="109" t="s">
        <v>10</v>
      </c>
      <c r="E58" s="208"/>
      <c r="F58" s="208"/>
      <c r="G58" s="28" t="s">
        <v>236</v>
      </c>
      <c r="H58" s="28">
        <v>53059417</v>
      </c>
      <c r="I58" s="28" t="s">
        <v>84</v>
      </c>
      <c r="J58" s="110" t="s">
        <v>82</v>
      </c>
      <c r="K58" s="28">
        <v>14</v>
      </c>
      <c r="L58" s="34" t="s">
        <v>235</v>
      </c>
      <c r="M58" s="74" t="s">
        <v>183</v>
      </c>
      <c r="N58" s="65">
        <f>14*100</f>
        <v>1400</v>
      </c>
    </row>
    <row r="59" spans="1:14" ht="18" thickTop="1" thickBot="1">
      <c r="A59" s="2"/>
    </row>
    <row r="60" spans="1:14" ht="17.25" thickTop="1">
      <c r="A60" s="160" t="s">
        <v>17</v>
      </c>
      <c r="B60" s="191" t="s">
        <v>101</v>
      </c>
      <c r="C60" s="191"/>
      <c r="D60" s="191"/>
      <c r="E60" s="191"/>
      <c r="F60" s="191"/>
      <c r="G60" s="176" t="s">
        <v>100</v>
      </c>
      <c r="H60" s="176"/>
      <c r="I60" s="176"/>
      <c r="J60" s="176"/>
      <c r="K60" s="176"/>
      <c r="L60" s="177"/>
      <c r="M60" s="189" t="s">
        <v>98</v>
      </c>
      <c r="N60" s="187" t="s">
        <v>99</v>
      </c>
    </row>
    <row r="61" spans="1:14">
      <c r="A61" s="161"/>
      <c r="B61" s="40" t="s">
        <v>103</v>
      </c>
      <c r="C61" s="41" t="s">
        <v>25</v>
      </c>
      <c r="D61" s="41" t="s">
        <v>239</v>
      </c>
      <c r="E61" s="41" t="s">
        <v>240</v>
      </c>
      <c r="F61" s="41" t="s">
        <v>241</v>
      </c>
      <c r="G61" s="15" t="s">
        <v>220</v>
      </c>
      <c r="H61" s="52" t="s">
        <v>381</v>
      </c>
      <c r="I61" s="53" t="s">
        <v>94</v>
      </c>
      <c r="J61" s="53" t="s">
        <v>95</v>
      </c>
      <c r="K61" s="54" t="s">
        <v>231</v>
      </c>
      <c r="L61" s="55" t="s">
        <v>96</v>
      </c>
      <c r="M61" s="190"/>
      <c r="N61" s="188"/>
    </row>
    <row r="62" spans="1:14">
      <c r="A62" s="138" t="s">
        <v>124</v>
      </c>
      <c r="B62" s="41" t="s">
        <v>104</v>
      </c>
      <c r="C62" s="41" t="s">
        <v>70</v>
      </c>
      <c r="D62" s="41" t="s">
        <v>242</v>
      </c>
      <c r="E62" s="41" t="s">
        <v>243</v>
      </c>
      <c r="F62" s="41" t="s">
        <v>244</v>
      </c>
      <c r="G62" s="15" t="s">
        <v>245</v>
      </c>
      <c r="H62" s="15">
        <v>12342636</v>
      </c>
      <c r="I62" s="15" t="s">
        <v>125</v>
      </c>
      <c r="J62" s="79" t="s">
        <v>23</v>
      </c>
      <c r="K62" s="15">
        <v>7</v>
      </c>
      <c r="L62" s="58" t="s">
        <v>246</v>
      </c>
      <c r="M62" s="72" t="s">
        <v>186</v>
      </c>
      <c r="N62" s="56">
        <f>7*100</f>
        <v>700</v>
      </c>
    </row>
    <row r="63" spans="1:14">
      <c r="A63" s="139"/>
      <c r="B63" s="41" t="s">
        <v>104</v>
      </c>
      <c r="C63" s="41" t="s">
        <v>70</v>
      </c>
      <c r="D63" s="41" t="s">
        <v>247</v>
      </c>
      <c r="E63" s="41" t="s">
        <v>248</v>
      </c>
      <c r="F63" s="41"/>
      <c r="G63" s="15" t="s">
        <v>249</v>
      </c>
      <c r="H63" s="15">
        <v>12342636</v>
      </c>
      <c r="I63" s="15" t="s">
        <v>16</v>
      </c>
      <c r="J63" s="79" t="s">
        <v>23</v>
      </c>
      <c r="K63" s="15">
        <v>2.8</v>
      </c>
      <c r="L63" s="58" t="s">
        <v>250</v>
      </c>
      <c r="M63" s="72" t="s">
        <v>185</v>
      </c>
      <c r="N63" s="56">
        <f>2.8*100</f>
        <v>280</v>
      </c>
    </row>
    <row r="64" spans="1:14">
      <c r="A64" s="139"/>
      <c r="B64" s="183" t="s">
        <v>105</v>
      </c>
      <c r="C64" s="183" t="s">
        <v>70</v>
      </c>
      <c r="D64" s="183" t="s">
        <v>52</v>
      </c>
      <c r="E64" s="183" t="s">
        <v>243</v>
      </c>
      <c r="F64" s="41" t="s">
        <v>251</v>
      </c>
      <c r="G64" s="15" t="s">
        <v>249</v>
      </c>
      <c r="H64" s="15">
        <v>12342636</v>
      </c>
      <c r="I64" s="15" t="s">
        <v>16</v>
      </c>
      <c r="J64" s="79" t="s">
        <v>23</v>
      </c>
      <c r="K64" s="15">
        <v>9</v>
      </c>
      <c r="L64" s="58" t="s">
        <v>250</v>
      </c>
      <c r="M64" s="72" t="s">
        <v>187</v>
      </c>
      <c r="N64" s="56">
        <f>9*100</f>
        <v>900</v>
      </c>
    </row>
    <row r="65" spans="1:14">
      <c r="A65" s="139"/>
      <c r="B65" s="183"/>
      <c r="C65" s="183"/>
      <c r="D65" s="183"/>
      <c r="E65" s="183"/>
      <c r="F65" s="4" t="s">
        <v>252</v>
      </c>
      <c r="G65" s="15" t="s">
        <v>249</v>
      </c>
      <c r="H65" s="15">
        <v>12342636</v>
      </c>
      <c r="I65" s="15" t="s">
        <v>16</v>
      </c>
      <c r="J65" s="79" t="s">
        <v>23</v>
      </c>
      <c r="K65" s="15">
        <v>9</v>
      </c>
      <c r="L65" s="58" t="s">
        <v>250</v>
      </c>
      <c r="M65" s="72" t="s">
        <v>188</v>
      </c>
      <c r="N65" s="56">
        <f>9*100</f>
        <v>900</v>
      </c>
    </row>
    <row r="66" spans="1:14">
      <c r="A66" s="139"/>
      <c r="B66" s="41" t="s">
        <v>106</v>
      </c>
      <c r="C66" s="41" t="s">
        <v>70</v>
      </c>
      <c r="D66" s="41" t="s">
        <v>52</v>
      </c>
      <c r="E66" s="41" t="s">
        <v>243</v>
      </c>
      <c r="F66" s="41" t="s">
        <v>253</v>
      </c>
      <c r="G66" s="15" t="s">
        <v>249</v>
      </c>
      <c r="H66" s="15">
        <v>12342636</v>
      </c>
      <c r="I66" s="15" t="s">
        <v>16</v>
      </c>
      <c r="J66" s="79" t="s">
        <v>23</v>
      </c>
      <c r="K66" s="15">
        <v>4.5</v>
      </c>
      <c r="L66" s="58" t="s">
        <v>250</v>
      </c>
      <c r="M66" s="72" t="s">
        <v>189</v>
      </c>
      <c r="N66" s="56">
        <f>4.5*100</f>
        <v>450</v>
      </c>
    </row>
    <row r="67" spans="1:14">
      <c r="A67" s="139"/>
      <c r="B67" s="41" t="s">
        <v>107</v>
      </c>
      <c r="C67" s="41" t="s">
        <v>70</v>
      </c>
      <c r="D67" s="41" t="s">
        <v>242</v>
      </c>
      <c r="E67" s="41" t="s">
        <v>243</v>
      </c>
      <c r="F67" s="4" t="s">
        <v>252</v>
      </c>
      <c r="G67" s="15" t="s">
        <v>249</v>
      </c>
      <c r="H67" s="15">
        <v>12342636</v>
      </c>
      <c r="I67" s="15" t="s">
        <v>16</v>
      </c>
      <c r="J67" s="79" t="s">
        <v>23</v>
      </c>
      <c r="K67" s="15">
        <v>5.5</v>
      </c>
      <c r="L67" s="58" t="s">
        <v>250</v>
      </c>
      <c r="M67" s="72" t="s">
        <v>190</v>
      </c>
      <c r="N67" s="56">
        <f>5.5*100</f>
        <v>550</v>
      </c>
    </row>
    <row r="68" spans="1:14">
      <c r="A68" s="139"/>
      <c r="B68" s="183" t="s">
        <v>108</v>
      </c>
      <c r="C68" s="183" t="s">
        <v>70</v>
      </c>
      <c r="D68" s="41" t="s">
        <v>242</v>
      </c>
      <c r="E68" s="41" t="s">
        <v>243</v>
      </c>
      <c r="F68" s="41" t="s">
        <v>253</v>
      </c>
      <c r="G68" s="15" t="s">
        <v>249</v>
      </c>
      <c r="H68" s="15">
        <v>12342636</v>
      </c>
      <c r="I68" s="15" t="s">
        <v>16</v>
      </c>
      <c r="J68" s="79" t="s">
        <v>23</v>
      </c>
      <c r="K68" s="15">
        <v>6</v>
      </c>
      <c r="L68" s="58" t="s">
        <v>250</v>
      </c>
      <c r="M68" s="72" t="s">
        <v>191</v>
      </c>
      <c r="N68" s="56">
        <f>6*100</f>
        <v>600</v>
      </c>
    </row>
    <row r="69" spans="1:14">
      <c r="A69" s="139"/>
      <c r="B69" s="183"/>
      <c r="C69" s="183"/>
      <c r="D69" s="183"/>
      <c r="E69" s="41" t="s">
        <v>243</v>
      </c>
      <c r="F69" s="41" t="s">
        <v>252</v>
      </c>
      <c r="G69" s="15" t="s">
        <v>249</v>
      </c>
      <c r="H69" s="15">
        <v>12342636</v>
      </c>
      <c r="I69" s="15" t="s">
        <v>16</v>
      </c>
      <c r="J69" s="79" t="s">
        <v>23</v>
      </c>
      <c r="K69" s="15">
        <v>6</v>
      </c>
      <c r="L69" s="58" t="s">
        <v>250</v>
      </c>
      <c r="M69" s="72" t="s">
        <v>192</v>
      </c>
      <c r="N69" s="56">
        <f>6*100</f>
        <v>600</v>
      </c>
    </row>
    <row r="70" spans="1:14">
      <c r="A70" s="139"/>
      <c r="B70" s="183"/>
      <c r="C70" s="183"/>
      <c r="D70" s="183"/>
      <c r="E70" s="41" t="s">
        <v>243</v>
      </c>
      <c r="F70" s="41" t="s">
        <v>254</v>
      </c>
      <c r="G70" s="15" t="s">
        <v>249</v>
      </c>
      <c r="H70" s="15">
        <v>12342636</v>
      </c>
      <c r="I70" s="15" t="s">
        <v>16</v>
      </c>
      <c r="J70" s="79" t="s">
        <v>23</v>
      </c>
      <c r="K70" s="15">
        <v>11</v>
      </c>
      <c r="L70" s="58" t="s">
        <v>250</v>
      </c>
      <c r="M70" s="72" t="s">
        <v>193</v>
      </c>
      <c r="N70" s="56">
        <f>11*100</f>
        <v>1100</v>
      </c>
    </row>
    <row r="71" spans="1:14" ht="17.25" thickBot="1">
      <c r="A71" s="140"/>
      <c r="B71" s="42" t="s">
        <v>109</v>
      </c>
      <c r="C71" s="42" t="s">
        <v>70</v>
      </c>
      <c r="D71" s="42" t="s">
        <v>52</v>
      </c>
      <c r="E71" s="42" t="s">
        <v>243</v>
      </c>
      <c r="F71" s="42" t="s">
        <v>244</v>
      </c>
      <c r="G71" s="28" t="s">
        <v>249</v>
      </c>
      <c r="H71" s="134">
        <v>12342636</v>
      </c>
      <c r="I71" s="28" t="s">
        <v>16</v>
      </c>
      <c r="J71" s="80" t="s">
        <v>23</v>
      </c>
      <c r="K71" s="28">
        <v>12</v>
      </c>
      <c r="L71" s="64" t="s">
        <v>250</v>
      </c>
      <c r="M71" s="74" t="s">
        <v>194</v>
      </c>
      <c r="N71" s="65">
        <f>12*100</f>
        <v>1200</v>
      </c>
    </row>
    <row r="72" spans="1:14" ht="18" thickTop="1" thickBot="1">
      <c r="A72" s="81"/>
    </row>
    <row r="73" spans="1:14" ht="17.25" thickTop="1">
      <c r="A73" s="158" t="s">
        <v>17</v>
      </c>
      <c r="B73" s="203" t="s">
        <v>101</v>
      </c>
      <c r="C73" s="204"/>
      <c r="D73" s="204"/>
      <c r="E73" s="204"/>
      <c r="F73" s="205"/>
      <c r="G73" s="175" t="s">
        <v>100</v>
      </c>
      <c r="H73" s="176"/>
      <c r="I73" s="176"/>
      <c r="J73" s="176"/>
      <c r="K73" s="176"/>
      <c r="L73" s="177"/>
      <c r="M73" s="193" t="s">
        <v>98</v>
      </c>
      <c r="N73" s="195" t="s">
        <v>99</v>
      </c>
    </row>
    <row r="74" spans="1:14">
      <c r="A74" s="159"/>
      <c r="B74" s="82" t="s">
        <v>24</v>
      </c>
      <c r="C74" s="6" t="s">
        <v>25</v>
      </c>
      <c r="D74" s="6" t="s">
        <v>239</v>
      </c>
      <c r="E74" s="6" t="s">
        <v>255</v>
      </c>
      <c r="F74" s="83"/>
      <c r="G74" s="15" t="s">
        <v>256</v>
      </c>
      <c r="H74" s="52" t="s">
        <v>86</v>
      </c>
      <c r="I74" s="53" t="s">
        <v>94</v>
      </c>
      <c r="J74" s="53" t="s">
        <v>95</v>
      </c>
      <c r="K74" s="54" t="s">
        <v>257</v>
      </c>
      <c r="L74" s="55" t="s">
        <v>96</v>
      </c>
      <c r="M74" s="194"/>
      <c r="N74" s="196"/>
    </row>
    <row r="75" spans="1:14" ht="17.25" thickBot="1">
      <c r="A75" s="84" t="s">
        <v>258</v>
      </c>
      <c r="B75" s="85" t="s">
        <v>34</v>
      </c>
      <c r="C75" s="85" t="s">
        <v>70</v>
      </c>
      <c r="D75" s="85" t="s">
        <v>71</v>
      </c>
      <c r="E75" s="85" t="s">
        <v>259</v>
      </c>
      <c r="F75" s="86"/>
      <c r="G75" s="87" t="s">
        <v>217</v>
      </c>
      <c r="H75" s="69">
        <v>53194933</v>
      </c>
      <c r="I75" s="87" t="s">
        <v>35</v>
      </c>
      <c r="J75" s="87" t="s">
        <v>260</v>
      </c>
      <c r="K75" s="87">
        <v>4</v>
      </c>
      <c r="L75" s="88" t="s">
        <v>233</v>
      </c>
      <c r="M75" s="89" t="s">
        <v>195</v>
      </c>
      <c r="N75" s="65">
        <f>4*100</f>
        <v>400</v>
      </c>
    </row>
    <row r="76" spans="1:14" ht="18" thickTop="1" thickBot="1">
      <c r="A76" s="90"/>
      <c r="B76" s="91"/>
      <c r="C76" s="91"/>
      <c r="D76" s="91"/>
      <c r="E76" s="91"/>
      <c r="F76" s="92"/>
      <c r="G76" s="93"/>
      <c r="H76" s="93"/>
      <c r="I76" s="93"/>
      <c r="J76" s="93"/>
      <c r="K76" s="93"/>
      <c r="L76" s="91"/>
      <c r="M76" s="94"/>
      <c r="N76" s="95"/>
    </row>
    <row r="77" spans="1:14" ht="17.25" thickTop="1">
      <c r="A77" s="156" t="s">
        <v>17</v>
      </c>
      <c r="B77" s="191" t="s">
        <v>101</v>
      </c>
      <c r="C77" s="191"/>
      <c r="D77" s="191"/>
      <c r="E77" s="191"/>
      <c r="F77" s="191"/>
      <c r="G77" s="176" t="s">
        <v>100</v>
      </c>
      <c r="H77" s="176"/>
      <c r="I77" s="176"/>
      <c r="J77" s="176"/>
      <c r="K77" s="176"/>
      <c r="L77" s="177"/>
      <c r="M77" s="189" t="s">
        <v>98</v>
      </c>
      <c r="N77" s="187" t="s">
        <v>99</v>
      </c>
    </row>
    <row r="78" spans="1:14">
      <c r="A78" s="157"/>
      <c r="B78" s="12" t="s">
        <v>24</v>
      </c>
      <c r="C78" s="6" t="s">
        <v>25</v>
      </c>
      <c r="D78" s="144"/>
      <c r="E78" s="145"/>
      <c r="F78" s="146"/>
      <c r="G78" s="15" t="s">
        <v>220</v>
      </c>
      <c r="H78" s="52" t="s">
        <v>86</v>
      </c>
      <c r="I78" s="53" t="s">
        <v>94</v>
      </c>
      <c r="J78" s="53" t="s">
        <v>95</v>
      </c>
      <c r="K78" s="54" t="s">
        <v>257</v>
      </c>
      <c r="L78" s="55" t="s">
        <v>96</v>
      </c>
      <c r="M78" s="190"/>
      <c r="N78" s="188"/>
    </row>
    <row r="79" spans="1:14" ht="17.25" thickBot="1">
      <c r="A79" s="96" t="s">
        <v>126</v>
      </c>
      <c r="B79" s="97" t="s">
        <v>26</v>
      </c>
      <c r="C79" s="98" t="s">
        <v>261</v>
      </c>
      <c r="D79" s="206"/>
      <c r="E79" s="209"/>
      <c r="F79" s="207"/>
      <c r="G79" s="99" t="s">
        <v>217</v>
      </c>
      <c r="H79" s="69">
        <v>53194933</v>
      </c>
      <c r="I79" s="99" t="s">
        <v>127</v>
      </c>
      <c r="J79" s="100" t="s">
        <v>262</v>
      </c>
      <c r="K79" s="99">
        <v>0.76</v>
      </c>
      <c r="L79" s="77" t="s">
        <v>97</v>
      </c>
      <c r="M79" s="78" t="s">
        <v>196</v>
      </c>
      <c r="N79" s="65">
        <f>0.76*500</f>
        <v>380</v>
      </c>
    </row>
    <row r="80" spans="1:14" ht="18" thickTop="1" thickBot="1"/>
    <row r="81" spans="1:16" ht="17.25" thickTop="1">
      <c r="A81" s="160" t="s">
        <v>17</v>
      </c>
      <c r="B81" s="191" t="s">
        <v>101</v>
      </c>
      <c r="C81" s="191"/>
      <c r="D81" s="191"/>
      <c r="E81" s="191"/>
      <c r="F81" s="191"/>
      <c r="G81" s="192" t="s">
        <v>100</v>
      </c>
      <c r="H81" s="192"/>
      <c r="I81" s="192"/>
      <c r="J81" s="192"/>
      <c r="K81" s="192"/>
      <c r="L81" s="192"/>
      <c r="M81" s="189" t="s">
        <v>98</v>
      </c>
      <c r="N81" s="187" t="s">
        <v>99</v>
      </c>
    </row>
    <row r="82" spans="1:16">
      <c r="A82" s="161"/>
      <c r="B82" s="4" t="s">
        <v>47</v>
      </c>
      <c r="C82" s="4" t="s">
        <v>25</v>
      </c>
      <c r="D82" s="4" t="s">
        <v>48</v>
      </c>
      <c r="E82" s="144"/>
      <c r="F82" s="146"/>
      <c r="G82" s="15" t="s">
        <v>220</v>
      </c>
      <c r="H82" s="52" t="s">
        <v>86</v>
      </c>
      <c r="I82" s="53" t="s">
        <v>94</v>
      </c>
      <c r="J82" s="53" t="s">
        <v>95</v>
      </c>
      <c r="K82" s="26" t="s">
        <v>49</v>
      </c>
      <c r="L82" s="55" t="s">
        <v>96</v>
      </c>
      <c r="M82" s="190"/>
      <c r="N82" s="188"/>
    </row>
    <row r="83" spans="1:16">
      <c r="A83" s="138" t="s">
        <v>279</v>
      </c>
      <c r="B83" s="41" t="s">
        <v>36</v>
      </c>
      <c r="C83" s="41" t="s">
        <v>37</v>
      </c>
      <c r="D83" s="41" t="s">
        <v>38</v>
      </c>
      <c r="E83" s="144"/>
      <c r="F83" s="146"/>
      <c r="G83" s="15" t="s">
        <v>39</v>
      </c>
      <c r="H83" s="15">
        <v>97313014</v>
      </c>
      <c r="I83" s="16" t="s">
        <v>128</v>
      </c>
      <c r="J83" s="17" t="s">
        <v>93</v>
      </c>
      <c r="K83" s="15">
        <v>0.43</v>
      </c>
      <c r="L83" s="25" t="s">
        <v>91</v>
      </c>
      <c r="M83" s="36" t="s">
        <v>197</v>
      </c>
      <c r="N83" s="56">
        <f>0.43*20000</f>
        <v>8600</v>
      </c>
    </row>
    <row r="84" spans="1:16">
      <c r="A84" s="139"/>
      <c r="B84" s="41" t="s">
        <v>41</v>
      </c>
      <c r="C84" s="41" t="s">
        <v>37</v>
      </c>
      <c r="D84" s="41" t="s">
        <v>38</v>
      </c>
      <c r="E84" s="144"/>
      <c r="F84" s="146"/>
      <c r="G84" s="15" t="s">
        <v>42</v>
      </c>
      <c r="H84" s="15">
        <v>97313014</v>
      </c>
      <c r="I84" s="16" t="s">
        <v>43</v>
      </c>
      <c r="J84" s="17" t="s">
        <v>93</v>
      </c>
      <c r="K84" s="15">
        <v>0.55000000000000004</v>
      </c>
      <c r="L84" s="25" t="s">
        <v>91</v>
      </c>
      <c r="M84" s="36" t="s">
        <v>198</v>
      </c>
      <c r="N84" s="56">
        <f>0.55*20000</f>
        <v>11000</v>
      </c>
    </row>
    <row r="85" spans="1:16">
      <c r="A85" s="139"/>
      <c r="B85" s="41" t="s">
        <v>44</v>
      </c>
      <c r="C85" s="41" t="s">
        <v>37</v>
      </c>
      <c r="D85" s="41" t="s">
        <v>38</v>
      </c>
      <c r="E85" s="144"/>
      <c r="F85" s="146"/>
      <c r="G85" s="15" t="s">
        <v>42</v>
      </c>
      <c r="H85" s="15">
        <v>97313014</v>
      </c>
      <c r="I85" s="16" t="s">
        <v>43</v>
      </c>
      <c r="J85" s="17" t="s">
        <v>93</v>
      </c>
      <c r="K85" s="15">
        <v>0.32</v>
      </c>
      <c r="L85" s="25" t="s">
        <v>92</v>
      </c>
      <c r="M85" s="36" t="s">
        <v>199</v>
      </c>
      <c r="N85" s="56">
        <f>0.32*10000</f>
        <v>3200</v>
      </c>
    </row>
    <row r="86" spans="1:16">
      <c r="A86" s="139"/>
      <c r="B86" s="41" t="s">
        <v>45</v>
      </c>
      <c r="C86" s="41" t="s">
        <v>37</v>
      </c>
      <c r="D86" s="41" t="s">
        <v>38</v>
      </c>
      <c r="E86" s="144"/>
      <c r="F86" s="146"/>
      <c r="G86" s="15" t="s">
        <v>42</v>
      </c>
      <c r="H86" s="15">
        <v>97313014</v>
      </c>
      <c r="I86" s="16" t="s">
        <v>43</v>
      </c>
      <c r="J86" s="17" t="s">
        <v>93</v>
      </c>
      <c r="K86" s="15">
        <v>2.7</v>
      </c>
      <c r="L86" s="25" t="s">
        <v>97</v>
      </c>
      <c r="M86" s="36" t="s">
        <v>200</v>
      </c>
      <c r="N86" s="56">
        <f>2.7*500</f>
        <v>1350</v>
      </c>
    </row>
    <row r="87" spans="1:16" ht="17.25" thickBot="1">
      <c r="A87" s="140"/>
      <c r="B87" s="42" t="s">
        <v>46</v>
      </c>
      <c r="C87" s="42" t="s">
        <v>37</v>
      </c>
      <c r="D87" s="42" t="s">
        <v>38</v>
      </c>
      <c r="E87" s="206"/>
      <c r="F87" s="207"/>
      <c r="G87" s="28" t="s">
        <v>42</v>
      </c>
      <c r="H87" s="28">
        <v>97313014</v>
      </c>
      <c r="I87" s="34" t="s">
        <v>43</v>
      </c>
      <c r="J87" s="29" t="s">
        <v>93</v>
      </c>
      <c r="K87" s="28">
        <v>3.2</v>
      </c>
      <c r="L87" s="30" t="s">
        <v>97</v>
      </c>
      <c r="M87" s="39" t="s">
        <v>201</v>
      </c>
      <c r="N87" s="65">
        <f>3.2*500</f>
        <v>1600</v>
      </c>
    </row>
    <row r="88" spans="1:16" ht="18" thickTop="1" thickBot="1"/>
    <row r="89" spans="1:16" ht="17.25" thickTop="1">
      <c r="A89" s="160" t="s">
        <v>17</v>
      </c>
      <c r="B89" s="191" t="s">
        <v>101</v>
      </c>
      <c r="C89" s="191"/>
      <c r="D89" s="191"/>
      <c r="E89" s="191"/>
      <c r="F89" s="191"/>
      <c r="G89" s="176" t="s">
        <v>100</v>
      </c>
      <c r="H89" s="176"/>
      <c r="I89" s="176"/>
      <c r="J89" s="176"/>
      <c r="K89" s="176"/>
      <c r="L89" s="177"/>
      <c r="M89" s="189" t="s">
        <v>98</v>
      </c>
      <c r="N89" s="187" t="s">
        <v>99</v>
      </c>
    </row>
    <row r="90" spans="1:16">
      <c r="A90" s="161"/>
      <c r="B90" s="13" t="s">
        <v>24</v>
      </c>
      <c r="C90" s="41" t="s">
        <v>68</v>
      </c>
      <c r="D90" s="41" t="s">
        <v>68</v>
      </c>
      <c r="E90" s="144" t="s">
        <v>132</v>
      </c>
      <c r="F90" s="146"/>
      <c r="G90" s="15" t="s">
        <v>220</v>
      </c>
      <c r="H90" s="52" t="s">
        <v>86</v>
      </c>
      <c r="I90" s="53" t="s">
        <v>94</v>
      </c>
      <c r="J90" s="53" t="s">
        <v>95</v>
      </c>
      <c r="K90" s="26" t="s">
        <v>231</v>
      </c>
      <c r="L90" s="55" t="s">
        <v>96</v>
      </c>
      <c r="M90" s="190"/>
      <c r="N90" s="188"/>
    </row>
    <row r="91" spans="1:16" ht="16.5" customHeight="1">
      <c r="A91" s="185" t="s">
        <v>141</v>
      </c>
      <c r="B91" s="183" t="s">
        <v>69</v>
      </c>
      <c r="C91" s="183" t="s">
        <v>70</v>
      </c>
      <c r="D91" s="40" t="s">
        <v>142</v>
      </c>
      <c r="E91" s="197" t="s">
        <v>263</v>
      </c>
      <c r="F91" s="198"/>
      <c r="G91" s="15" t="s">
        <v>236</v>
      </c>
      <c r="H91" s="15">
        <v>53059417</v>
      </c>
      <c r="I91" s="16" t="s">
        <v>129</v>
      </c>
      <c r="J91" s="79" t="s">
        <v>21</v>
      </c>
      <c r="K91" s="15">
        <v>88</v>
      </c>
      <c r="L91" s="58" t="s">
        <v>264</v>
      </c>
      <c r="M91" s="102" t="s">
        <v>146</v>
      </c>
      <c r="N91" s="56">
        <f>88*10</f>
        <v>880</v>
      </c>
      <c r="P91" s="114" t="s">
        <v>286</v>
      </c>
    </row>
    <row r="92" spans="1:16">
      <c r="A92" s="174"/>
      <c r="B92" s="183"/>
      <c r="C92" s="183"/>
      <c r="D92" s="40" t="s">
        <v>143</v>
      </c>
      <c r="E92" s="197" t="s">
        <v>265</v>
      </c>
      <c r="F92" s="198"/>
      <c r="G92" s="15" t="s">
        <v>236</v>
      </c>
      <c r="H92" s="15">
        <v>53059417</v>
      </c>
      <c r="I92" s="16" t="s">
        <v>72</v>
      </c>
      <c r="J92" s="79" t="s">
        <v>21</v>
      </c>
      <c r="K92" s="15">
        <v>328</v>
      </c>
      <c r="L92" s="58" t="s">
        <v>266</v>
      </c>
      <c r="M92" s="102" t="s">
        <v>144</v>
      </c>
      <c r="N92" s="56">
        <f>328*1</f>
        <v>328</v>
      </c>
      <c r="P92" s="114" t="s">
        <v>286</v>
      </c>
    </row>
    <row r="93" spans="1:16">
      <c r="A93" s="174"/>
      <c r="B93" s="183" t="s">
        <v>73</v>
      </c>
      <c r="C93" s="183" t="s">
        <v>70</v>
      </c>
      <c r="D93" s="41" t="s">
        <v>52</v>
      </c>
      <c r="E93" s="197" t="s">
        <v>267</v>
      </c>
      <c r="F93" s="198"/>
      <c r="G93" s="15" t="s">
        <v>236</v>
      </c>
      <c r="H93" s="15">
        <v>53059417</v>
      </c>
      <c r="I93" s="16" t="s">
        <v>72</v>
      </c>
      <c r="J93" s="79" t="s">
        <v>21</v>
      </c>
      <c r="K93" s="15">
        <v>97</v>
      </c>
      <c r="L93" s="58" t="s">
        <v>264</v>
      </c>
      <c r="M93" s="102" t="s">
        <v>147</v>
      </c>
      <c r="N93" s="56">
        <f>97*10</f>
        <v>970</v>
      </c>
      <c r="P93" s="114" t="s">
        <v>286</v>
      </c>
    </row>
    <row r="94" spans="1:16">
      <c r="A94" s="174"/>
      <c r="B94" s="183"/>
      <c r="C94" s="183"/>
      <c r="D94" s="41" t="s">
        <v>71</v>
      </c>
      <c r="E94" s="197" t="s">
        <v>268</v>
      </c>
      <c r="F94" s="198"/>
      <c r="G94" s="15" t="s">
        <v>236</v>
      </c>
      <c r="H94" s="15">
        <v>53059417</v>
      </c>
      <c r="I94" s="16" t="s">
        <v>72</v>
      </c>
      <c r="J94" s="79" t="s">
        <v>21</v>
      </c>
      <c r="K94" s="15">
        <v>440</v>
      </c>
      <c r="L94" s="58" t="s">
        <v>266</v>
      </c>
      <c r="M94" s="102" t="s">
        <v>136</v>
      </c>
      <c r="N94" s="56">
        <f>440*1</f>
        <v>440</v>
      </c>
      <c r="P94" s="114" t="s">
        <v>286</v>
      </c>
    </row>
    <row r="95" spans="1:16">
      <c r="A95" s="174"/>
      <c r="B95" s="183" t="s">
        <v>74</v>
      </c>
      <c r="C95" s="183" t="s">
        <v>70</v>
      </c>
      <c r="D95" s="41" t="s">
        <v>52</v>
      </c>
      <c r="E95" s="197" t="s">
        <v>269</v>
      </c>
      <c r="F95" s="198"/>
      <c r="G95" s="15" t="s">
        <v>236</v>
      </c>
      <c r="H95" s="15">
        <v>53059417</v>
      </c>
      <c r="I95" s="16" t="s">
        <v>72</v>
      </c>
      <c r="J95" s="79" t="s">
        <v>21</v>
      </c>
      <c r="K95" s="15">
        <v>110</v>
      </c>
      <c r="L95" s="58" t="s">
        <v>264</v>
      </c>
      <c r="M95" s="102" t="s">
        <v>148</v>
      </c>
      <c r="N95" s="56">
        <f>110*10</f>
        <v>1100</v>
      </c>
      <c r="P95" s="114" t="s">
        <v>286</v>
      </c>
    </row>
    <row r="96" spans="1:16">
      <c r="A96" s="174"/>
      <c r="B96" s="183"/>
      <c r="C96" s="183"/>
      <c r="D96" s="41" t="s">
        <v>71</v>
      </c>
      <c r="E96" s="197" t="s">
        <v>270</v>
      </c>
      <c r="F96" s="198"/>
      <c r="G96" s="15" t="s">
        <v>236</v>
      </c>
      <c r="H96" s="15">
        <v>53059417</v>
      </c>
      <c r="I96" s="16" t="s">
        <v>72</v>
      </c>
      <c r="J96" s="79" t="s">
        <v>21</v>
      </c>
      <c r="K96" s="15">
        <v>500</v>
      </c>
      <c r="L96" s="58" t="s">
        <v>266</v>
      </c>
      <c r="M96" s="102" t="s">
        <v>135</v>
      </c>
      <c r="N96" s="56">
        <f>550*1</f>
        <v>550</v>
      </c>
      <c r="P96" s="114" t="s">
        <v>286</v>
      </c>
    </row>
    <row r="97" spans="1:16">
      <c r="A97" s="174"/>
      <c r="B97" s="183" t="s">
        <v>75</v>
      </c>
      <c r="C97" s="183" t="s">
        <v>70</v>
      </c>
      <c r="D97" s="41" t="s">
        <v>52</v>
      </c>
      <c r="E97" s="197" t="s">
        <v>271</v>
      </c>
      <c r="F97" s="198"/>
      <c r="G97" s="15" t="s">
        <v>236</v>
      </c>
      <c r="H97" s="15">
        <v>53059417</v>
      </c>
      <c r="I97" s="16" t="s">
        <v>72</v>
      </c>
      <c r="J97" s="79" t="s">
        <v>21</v>
      </c>
      <c r="K97" s="15">
        <v>157</v>
      </c>
      <c r="L97" s="58" t="s">
        <v>264</v>
      </c>
      <c r="M97" s="102" t="s">
        <v>149</v>
      </c>
      <c r="N97" s="56">
        <f>157*10</f>
        <v>1570</v>
      </c>
      <c r="P97" s="114" t="s">
        <v>286</v>
      </c>
    </row>
    <row r="98" spans="1:16">
      <c r="A98" s="174"/>
      <c r="B98" s="183"/>
      <c r="C98" s="183"/>
      <c r="D98" s="41" t="s">
        <v>71</v>
      </c>
      <c r="E98" s="197" t="s">
        <v>272</v>
      </c>
      <c r="F98" s="198"/>
      <c r="G98" s="15" t="s">
        <v>236</v>
      </c>
      <c r="H98" s="15">
        <v>53059417</v>
      </c>
      <c r="I98" s="16" t="s">
        <v>72</v>
      </c>
      <c r="J98" s="79" t="s">
        <v>21</v>
      </c>
      <c r="K98" s="15">
        <v>721</v>
      </c>
      <c r="L98" s="58" t="s">
        <v>266</v>
      </c>
      <c r="M98" s="102" t="s">
        <v>134</v>
      </c>
      <c r="N98" s="56">
        <f>721*1</f>
        <v>721</v>
      </c>
      <c r="P98" s="114" t="s">
        <v>286</v>
      </c>
    </row>
    <row r="99" spans="1:16">
      <c r="A99" s="174"/>
      <c r="B99" s="183" t="s">
        <v>76</v>
      </c>
      <c r="C99" s="183" t="s">
        <v>70</v>
      </c>
      <c r="D99" s="41" t="s">
        <v>52</v>
      </c>
      <c r="E99" s="197" t="s">
        <v>273</v>
      </c>
      <c r="F99" s="198"/>
      <c r="G99" s="15" t="s">
        <v>236</v>
      </c>
      <c r="H99" s="15">
        <v>53059417</v>
      </c>
      <c r="I99" s="16" t="s">
        <v>72</v>
      </c>
      <c r="J99" s="79" t="s">
        <v>21</v>
      </c>
      <c r="K99" s="15">
        <v>367</v>
      </c>
      <c r="L99" s="58" t="s">
        <v>266</v>
      </c>
      <c r="M99" s="102" t="s">
        <v>150</v>
      </c>
      <c r="N99" s="56">
        <f>367*1</f>
        <v>367</v>
      </c>
      <c r="P99" s="114" t="s">
        <v>286</v>
      </c>
    </row>
    <row r="100" spans="1:16" ht="17.25" thickBot="1">
      <c r="A100" s="186"/>
      <c r="B100" s="184"/>
      <c r="C100" s="184"/>
      <c r="D100" s="42" t="s">
        <v>71</v>
      </c>
      <c r="E100" s="199" t="s">
        <v>133</v>
      </c>
      <c r="F100" s="200"/>
      <c r="G100" s="28" t="s">
        <v>236</v>
      </c>
      <c r="H100" s="28">
        <v>53059417</v>
      </c>
      <c r="I100" s="34" t="s">
        <v>72</v>
      </c>
      <c r="J100" s="80" t="s">
        <v>21</v>
      </c>
      <c r="K100" s="101">
        <v>1181</v>
      </c>
      <c r="L100" s="64" t="s">
        <v>266</v>
      </c>
      <c r="M100" s="113" t="s">
        <v>145</v>
      </c>
      <c r="N100" s="65">
        <f>1181*1</f>
        <v>1181</v>
      </c>
      <c r="P100" s="114" t="s">
        <v>286</v>
      </c>
    </row>
    <row r="101" spans="1:16" ht="18" thickTop="1" thickBot="1"/>
    <row r="102" spans="1:16" ht="17.25" thickTop="1">
      <c r="A102" s="160" t="s">
        <v>17</v>
      </c>
      <c r="B102" s="191" t="s">
        <v>101</v>
      </c>
      <c r="C102" s="191"/>
      <c r="D102" s="191"/>
      <c r="E102" s="191"/>
      <c r="F102" s="191"/>
      <c r="G102" s="176" t="s">
        <v>100</v>
      </c>
      <c r="H102" s="176"/>
      <c r="I102" s="176"/>
      <c r="J102" s="176"/>
      <c r="K102" s="176"/>
      <c r="L102" s="177"/>
      <c r="M102" s="189" t="s">
        <v>98</v>
      </c>
      <c r="N102" s="187" t="s">
        <v>99</v>
      </c>
    </row>
    <row r="103" spans="1:16">
      <c r="A103" s="161"/>
      <c r="B103" s="14" t="s">
        <v>24</v>
      </c>
      <c r="C103" s="41" t="s">
        <v>68</v>
      </c>
      <c r="D103" s="172"/>
      <c r="E103" s="172"/>
      <c r="F103" s="172"/>
      <c r="G103" s="15" t="s">
        <v>220</v>
      </c>
      <c r="H103" s="52" t="s">
        <v>86</v>
      </c>
      <c r="I103" s="53" t="s">
        <v>94</v>
      </c>
      <c r="J103" s="53" t="s">
        <v>95</v>
      </c>
      <c r="K103" s="54" t="s">
        <v>231</v>
      </c>
      <c r="L103" s="55" t="s">
        <v>96</v>
      </c>
      <c r="M103" s="190"/>
      <c r="N103" s="188"/>
    </row>
    <row r="104" spans="1:16">
      <c r="A104" s="135" t="s">
        <v>130</v>
      </c>
      <c r="B104" s="7" t="s">
        <v>77</v>
      </c>
      <c r="C104" s="4" t="s">
        <v>274</v>
      </c>
      <c r="D104" s="144" t="s">
        <v>151</v>
      </c>
      <c r="E104" s="145"/>
      <c r="F104" s="146"/>
      <c r="G104" s="15" t="s">
        <v>236</v>
      </c>
      <c r="H104" s="15">
        <v>53059417</v>
      </c>
      <c r="I104" s="15" t="s">
        <v>152</v>
      </c>
      <c r="J104" s="79" t="s">
        <v>21</v>
      </c>
      <c r="K104" s="15">
        <v>72</v>
      </c>
      <c r="L104" s="58" t="s">
        <v>264</v>
      </c>
      <c r="M104" s="72" t="s">
        <v>202</v>
      </c>
      <c r="N104" s="56">
        <f>72*10</f>
        <v>720</v>
      </c>
    </row>
    <row r="105" spans="1:16">
      <c r="A105" s="136"/>
      <c r="B105" s="7" t="s">
        <v>78</v>
      </c>
      <c r="C105" s="4" t="s">
        <v>274</v>
      </c>
      <c r="D105" s="147"/>
      <c r="E105" s="148"/>
      <c r="F105" s="149"/>
      <c r="G105" s="15" t="s">
        <v>236</v>
      </c>
      <c r="H105" s="15">
        <v>53059417</v>
      </c>
      <c r="I105" s="15" t="s">
        <v>72</v>
      </c>
      <c r="J105" s="79" t="s">
        <v>21</v>
      </c>
      <c r="K105" s="15">
        <v>72</v>
      </c>
      <c r="L105" s="58" t="s">
        <v>264</v>
      </c>
      <c r="M105" s="72" t="s">
        <v>203</v>
      </c>
      <c r="N105" s="56">
        <f>72*10</f>
        <v>720</v>
      </c>
    </row>
    <row r="106" spans="1:16">
      <c r="A106" s="136"/>
      <c r="B106" s="7" t="s">
        <v>79</v>
      </c>
      <c r="C106" s="4" t="s">
        <v>274</v>
      </c>
      <c r="D106" s="147"/>
      <c r="E106" s="148"/>
      <c r="F106" s="149"/>
      <c r="G106" s="15" t="s">
        <v>236</v>
      </c>
      <c r="H106" s="15">
        <v>53059417</v>
      </c>
      <c r="I106" s="15" t="s">
        <v>72</v>
      </c>
      <c r="J106" s="79" t="s">
        <v>21</v>
      </c>
      <c r="K106" s="15">
        <v>87</v>
      </c>
      <c r="L106" s="58" t="s">
        <v>264</v>
      </c>
      <c r="M106" s="72" t="s">
        <v>204</v>
      </c>
      <c r="N106" s="56">
        <f>87*10</f>
        <v>870</v>
      </c>
    </row>
    <row r="107" spans="1:16">
      <c r="A107" s="136"/>
      <c r="B107" s="7" t="s">
        <v>80</v>
      </c>
      <c r="C107" s="4" t="s">
        <v>274</v>
      </c>
      <c r="D107" s="147"/>
      <c r="E107" s="148"/>
      <c r="F107" s="149"/>
      <c r="G107" s="15" t="s">
        <v>236</v>
      </c>
      <c r="H107" s="15">
        <v>53059417</v>
      </c>
      <c r="I107" s="15" t="s">
        <v>72</v>
      </c>
      <c r="J107" s="79" t="s">
        <v>21</v>
      </c>
      <c r="K107" s="15">
        <v>145</v>
      </c>
      <c r="L107" s="58" t="s">
        <v>266</v>
      </c>
      <c r="M107" s="72" t="s">
        <v>205</v>
      </c>
      <c r="N107" s="56">
        <f>145*1</f>
        <v>145</v>
      </c>
    </row>
    <row r="108" spans="1:16" ht="17.25" thickBot="1">
      <c r="A108" s="137"/>
      <c r="B108" s="43" t="s">
        <v>131</v>
      </c>
      <c r="C108" s="9" t="s">
        <v>274</v>
      </c>
      <c r="D108" s="150"/>
      <c r="E108" s="151"/>
      <c r="F108" s="152"/>
      <c r="G108" s="28" t="s">
        <v>236</v>
      </c>
      <c r="H108" s="28">
        <v>53059417</v>
      </c>
      <c r="I108" s="28" t="s">
        <v>72</v>
      </c>
      <c r="J108" s="80" t="s">
        <v>21</v>
      </c>
      <c r="K108" s="28">
        <v>276</v>
      </c>
      <c r="L108" s="64" t="s">
        <v>266</v>
      </c>
      <c r="M108" s="74" t="s">
        <v>206</v>
      </c>
      <c r="N108" s="65">
        <f>276*1</f>
        <v>276</v>
      </c>
    </row>
    <row r="109" spans="1:16" ht="17.25" thickTop="1"/>
  </sheetData>
  <mergeCells count="158">
    <mergeCell ref="E27:F27"/>
    <mergeCell ref="E58:F58"/>
    <mergeCell ref="E53:F53"/>
    <mergeCell ref="D78:F78"/>
    <mergeCell ref="D79:F79"/>
    <mergeCell ref="B81:F81"/>
    <mergeCell ref="B89:F89"/>
    <mergeCell ref="E46:F46"/>
    <mergeCell ref="E9:F9"/>
    <mergeCell ref="E3:F3"/>
    <mergeCell ref="E4:F4"/>
    <mergeCell ref="E5:F5"/>
    <mergeCell ref="E6:F6"/>
    <mergeCell ref="E7:F7"/>
    <mergeCell ref="E8:F8"/>
    <mergeCell ref="E13:F13"/>
    <mergeCell ref="E14:F14"/>
    <mergeCell ref="E51:F51"/>
    <mergeCell ref="E52:F52"/>
    <mergeCell ref="E55:F55"/>
    <mergeCell ref="E56:F56"/>
    <mergeCell ref="E39:F39"/>
    <mergeCell ref="B60:F60"/>
    <mergeCell ref="B77:F77"/>
    <mergeCell ref="B73:F73"/>
    <mergeCell ref="B64:B65"/>
    <mergeCell ref="C64:C65"/>
    <mergeCell ref="D64:D65"/>
    <mergeCell ref="E64:E65"/>
    <mergeCell ref="B68:B70"/>
    <mergeCell ref="C68:C70"/>
    <mergeCell ref="E57:F57"/>
    <mergeCell ref="E54:F54"/>
    <mergeCell ref="E15:F15"/>
    <mergeCell ref="E16:F16"/>
    <mergeCell ref="E17:F17"/>
    <mergeCell ref="E18:F18"/>
    <mergeCell ref="E22:F22"/>
    <mergeCell ref="E23:F23"/>
    <mergeCell ref="E24:F24"/>
    <mergeCell ref="E25:F25"/>
    <mergeCell ref="E26:F26"/>
    <mergeCell ref="D103:F103"/>
    <mergeCell ref="E94:F94"/>
    <mergeCell ref="E95:F95"/>
    <mergeCell ref="E96:F96"/>
    <mergeCell ref="E97:F97"/>
    <mergeCell ref="E98:F98"/>
    <mergeCell ref="E99:F99"/>
    <mergeCell ref="E100:F100"/>
    <mergeCell ref="E86:F86"/>
    <mergeCell ref="E87:F87"/>
    <mergeCell ref="E90:F90"/>
    <mergeCell ref="E91:F91"/>
    <mergeCell ref="E92:F92"/>
    <mergeCell ref="E93:F93"/>
    <mergeCell ref="D69:D70"/>
    <mergeCell ref="B2:F2"/>
    <mergeCell ref="B12:F12"/>
    <mergeCell ref="B21:F21"/>
    <mergeCell ref="B30:F30"/>
    <mergeCell ref="B37:F37"/>
    <mergeCell ref="M2:M3"/>
    <mergeCell ref="N2:N3"/>
    <mergeCell ref="M73:M74"/>
    <mergeCell ref="N73:N74"/>
    <mergeCell ref="G2:L2"/>
    <mergeCell ref="G12:L12"/>
    <mergeCell ref="G21:L21"/>
    <mergeCell ref="G30:L30"/>
    <mergeCell ref="G37:L37"/>
    <mergeCell ref="G60:L60"/>
    <mergeCell ref="M30:M31"/>
    <mergeCell ref="N30:N31"/>
    <mergeCell ref="M21:M22"/>
    <mergeCell ref="N21:N22"/>
    <mergeCell ref="M12:M13"/>
    <mergeCell ref="N12:N13"/>
    <mergeCell ref="M60:M61"/>
    <mergeCell ref="C47:C50"/>
    <mergeCell ref="B102:F102"/>
    <mergeCell ref="E82:F82"/>
    <mergeCell ref="E83:F83"/>
    <mergeCell ref="E84:F84"/>
    <mergeCell ref="E85:F85"/>
    <mergeCell ref="G77:L77"/>
    <mergeCell ref="G81:L81"/>
    <mergeCell ref="G89:L89"/>
    <mergeCell ref="G102:L102"/>
    <mergeCell ref="B95:B96"/>
    <mergeCell ref="C95:C96"/>
    <mergeCell ref="B97:B98"/>
    <mergeCell ref="C97:C98"/>
    <mergeCell ref="B99:B100"/>
    <mergeCell ref="C99:C100"/>
    <mergeCell ref="B91:B92"/>
    <mergeCell ref="C91:C92"/>
    <mergeCell ref="B93:B94"/>
    <mergeCell ref="C93:C94"/>
    <mergeCell ref="N60:N61"/>
    <mergeCell ref="M37:M38"/>
    <mergeCell ref="N37:N38"/>
    <mergeCell ref="M102:M103"/>
    <mergeCell ref="N102:N103"/>
    <mergeCell ref="M89:M90"/>
    <mergeCell ref="N89:N90"/>
    <mergeCell ref="M81:M82"/>
    <mergeCell ref="N81:N82"/>
    <mergeCell ref="M77:M78"/>
    <mergeCell ref="N77:N78"/>
    <mergeCell ref="E38:F38"/>
    <mergeCell ref="A102:A103"/>
    <mergeCell ref="A2:A3"/>
    <mergeCell ref="A12:A13"/>
    <mergeCell ref="A21:A22"/>
    <mergeCell ref="A30:A31"/>
    <mergeCell ref="A37:A38"/>
    <mergeCell ref="A60:A61"/>
    <mergeCell ref="G73:L73"/>
    <mergeCell ref="C23:C28"/>
    <mergeCell ref="C35:F35"/>
    <mergeCell ref="E47:F47"/>
    <mergeCell ref="E48:F48"/>
    <mergeCell ref="E49:F49"/>
    <mergeCell ref="E50:F50"/>
    <mergeCell ref="B39:B50"/>
    <mergeCell ref="B51:B58"/>
    <mergeCell ref="E40:F40"/>
    <mergeCell ref="E41:F41"/>
    <mergeCell ref="E42:F42"/>
    <mergeCell ref="E43:F43"/>
    <mergeCell ref="E44:F44"/>
    <mergeCell ref="E45:F45"/>
    <mergeCell ref="A91:A100"/>
    <mergeCell ref="A104:A108"/>
    <mergeCell ref="A83:A87"/>
    <mergeCell ref="A62:A71"/>
    <mergeCell ref="A23:A28"/>
    <mergeCell ref="A32:A35"/>
    <mergeCell ref="A14:A19"/>
    <mergeCell ref="A4:A10"/>
    <mergeCell ref="D104:F108"/>
    <mergeCell ref="C31:F31"/>
    <mergeCell ref="C32:F32"/>
    <mergeCell ref="C33:F33"/>
    <mergeCell ref="C34:F34"/>
    <mergeCell ref="A77:A78"/>
    <mergeCell ref="A73:A74"/>
    <mergeCell ref="A81:A82"/>
    <mergeCell ref="A89:A90"/>
    <mergeCell ref="A39:A58"/>
    <mergeCell ref="C51:C54"/>
    <mergeCell ref="C39:C42"/>
    <mergeCell ref="C43:C46"/>
    <mergeCell ref="C55:C58"/>
    <mergeCell ref="B23:B24"/>
    <mergeCell ref="B25:B26"/>
    <mergeCell ref="B27:B2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3" sqref="A3:XFD3"/>
    </sheetView>
  </sheetViews>
  <sheetFormatPr defaultRowHeight="16.5"/>
  <cols>
    <col min="1" max="1" width="5.625" style="129" bestFit="1" customWidth="1"/>
    <col min="2" max="2" width="16.625" style="118" bestFit="1" customWidth="1"/>
    <col min="3" max="3" width="8.125" style="130" customWidth="1"/>
    <col min="4" max="4" width="17.125" style="129" customWidth="1"/>
    <col min="5" max="5" width="23.25" style="129" customWidth="1"/>
    <col min="6" max="6" width="9" style="125" customWidth="1"/>
    <col min="7" max="7" width="9.625" style="125" bestFit="1" customWidth="1"/>
    <col min="8" max="8" width="9.25" style="125" bestFit="1" customWidth="1"/>
    <col min="9" max="9" width="5.5" style="125" bestFit="1" customWidth="1"/>
    <col min="10" max="10" width="9.25" style="125" customWidth="1"/>
    <col min="11" max="11" width="9.875" style="131" bestFit="1" customWidth="1"/>
    <col min="12" max="12" width="8.25" style="131" customWidth="1"/>
    <col min="13" max="16384" width="9" style="125"/>
  </cols>
  <sheetData>
    <row r="1" spans="1:12">
      <c r="K1" s="132" t="s">
        <v>275</v>
      </c>
    </row>
    <row r="2" spans="1:12" s="118" customFormat="1" ht="33">
      <c r="A2" s="115" t="s">
        <v>287</v>
      </c>
      <c r="B2" s="115" t="s">
        <v>288</v>
      </c>
      <c r="C2" s="115" t="s">
        <v>289</v>
      </c>
      <c r="D2" s="115" t="s">
        <v>290</v>
      </c>
      <c r="E2" s="115" t="s">
        <v>291</v>
      </c>
      <c r="F2" s="116" t="s">
        <v>292</v>
      </c>
      <c r="G2" s="116" t="s">
        <v>293</v>
      </c>
      <c r="H2" s="116" t="s">
        <v>294</v>
      </c>
      <c r="I2" s="116" t="s">
        <v>295</v>
      </c>
      <c r="J2" s="116" t="s">
        <v>296</v>
      </c>
      <c r="K2" s="117" t="s">
        <v>297</v>
      </c>
      <c r="L2" s="117" t="s">
        <v>298</v>
      </c>
    </row>
    <row r="3" spans="1:12">
      <c r="A3" s="210">
        <v>1</v>
      </c>
      <c r="B3" s="212" t="s">
        <v>299</v>
      </c>
      <c r="C3" s="119" t="s">
        <v>300</v>
      </c>
      <c r="D3" s="120" t="s">
        <v>301</v>
      </c>
      <c r="E3" s="120" t="s">
        <v>302</v>
      </c>
      <c r="F3" s="121" t="s">
        <v>303</v>
      </c>
      <c r="G3" s="121">
        <v>16894172</v>
      </c>
      <c r="H3" s="122" t="s">
        <v>304</v>
      </c>
      <c r="I3" s="122" t="s">
        <v>305</v>
      </c>
      <c r="J3" s="122">
        <v>20</v>
      </c>
      <c r="K3" s="123">
        <v>63</v>
      </c>
      <c r="L3" s="124">
        <f>K3*J3</f>
        <v>1260</v>
      </c>
    </row>
    <row r="4" spans="1:12">
      <c r="A4" s="211"/>
      <c r="B4" s="211"/>
      <c r="C4" s="119" t="s">
        <v>306</v>
      </c>
      <c r="D4" s="120" t="s">
        <v>307</v>
      </c>
      <c r="E4" s="120" t="s">
        <v>308</v>
      </c>
      <c r="F4" s="121" t="s">
        <v>303</v>
      </c>
      <c r="G4" s="121">
        <v>16894172</v>
      </c>
      <c r="H4" s="122" t="s">
        <v>304</v>
      </c>
      <c r="I4" s="122" t="s">
        <v>305</v>
      </c>
      <c r="J4" s="122">
        <v>4</v>
      </c>
      <c r="K4" s="123">
        <v>175</v>
      </c>
      <c r="L4" s="124">
        <f t="shared" ref="L4:L21" si="0">K4*J4</f>
        <v>700</v>
      </c>
    </row>
    <row r="5" spans="1:12" ht="33">
      <c r="A5" s="211"/>
      <c r="B5" s="211"/>
      <c r="C5" s="119" t="s">
        <v>309</v>
      </c>
      <c r="D5" s="120" t="s">
        <v>310</v>
      </c>
      <c r="E5" s="126" t="s">
        <v>311</v>
      </c>
      <c r="F5" s="116" t="s">
        <v>312</v>
      </c>
      <c r="G5" s="116" t="s">
        <v>313</v>
      </c>
      <c r="H5" s="116" t="s">
        <v>314</v>
      </c>
      <c r="I5" s="116" t="s">
        <v>315</v>
      </c>
      <c r="J5" s="116">
        <v>20</v>
      </c>
      <c r="K5" s="123">
        <v>45</v>
      </c>
      <c r="L5" s="124">
        <f t="shared" si="0"/>
        <v>900</v>
      </c>
    </row>
    <row r="6" spans="1:12">
      <c r="A6" s="210">
        <v>2</v>
      </c>
      <c r="B6" s="212" t="s">
        <v>316</v>
      </c>
      <c r="C6" s="119" t="s">
        <v>317</v>
      </c>
      <c r="D6" s="120" t="s">
        <v>318</v>
      </c>
      <c r="E6" s="120" t="s">
        <v>319</v>
      </c>
      <c r="F6" s="121" t="s">
        <v>320</v>
      </c>
      <c r="G6" s="127">
        <v>50531334</v>
      </c>
      <c r="H6" s="122" t="s">
        <v>321</v>
      </c>
      <c r="I6" s="122" t="s">
        <v>322</v>
      </c>
      <c r="J6" s="122">
        <v>20</v>
      </c>
      <c r="K6" s="123">
        <v>150</v>
      </c>
      <c r="L6" s="124">
        <f t="shared" si="0"/>
        <v>3000</v>
      </c>
    </row>
    <row r="7" spans="1:12">
      <c r="A7" s="211"/>
      <c r="B7" s="211"/>
      <c r="C7" s="119" t="s">
        <v>323</v>
      </c>
      <c r="D7" s="120" t="s">
        <v>307</v>
      </c>
      <c r="E7" s="120" t="s">
        <v>324</v>
      </c>
      <c r="F7" s="121" t="s">
        <v>320</v>
      </c>
      <c r="G7" s="127">
        <v>50531334</v>
      </c>
      <c r="H7" s="122" t="s">
        <v>325</v>
      </c>
      <c r="I7" s="122" t="s">
        <v>326</v>
      </c>
      <c r="J7" s="122">
        <v>4</v>
      </c>
      <c r="K7" s="123">
        <v>260</v>
      </c>
      <c r="L7" s="124">
        <f t="shared" si="0"/>
        <v>1040</v>
      </c>
    </row>
    <row r="8" spans="1:12">
      <c r="A8" s="210">
        <v>3</v>
      </c>
      <c r="B8" s="212" t="s">
        <v>327</v>
      </c>
      <c r="C8" s="119" t="s">
        <v>328</v>
      </c>
      <c r="D8" s="120" t="s">
        <v>329</v>
      </c>
      <c r="E8" s="120" t="s">
        <v>330</v>
      </c>
      <c r="F8" s="121" t="s">
        <v>331</v>
      </c>
      <c r="G8" s="121">
        <v>16894172</v>
      </c>
      <c r="H8" s="122" t="s">
        <v>332</v>
      </c>
      <c r="I8" s="122" t="s">
        <v>333</v>
      </c>
      <c r="J8" s="122">
        <v>20</v>
      </c>
      <c r="K8" s="123">
        <v>210</v>
      </c>
      <c r="L8" s="124">
        <f t="shared" si="0"/>
        <v>4200</v>
      </c>
    </row>
    <row r="9" spans="1:12" ht="33">
      <c r="A9" s="211"/>
      <c r="B9" s="211"/>
      <c r="C9" s="119" t="s">
        <v>334</v>
      </c>
      <c r="D9" s="120" t="s">
        <v>307</v>
      </c>
      <c r="E9" s="126" t="s">
        <v>335</v>
      </c>
      <c r="F9" s="116" t="s">
        <v>336</v>
      </c>
      <c r="G9" s="116" t="s">
        <v>337</v>
      </c>
      <c r="H9" s="128" t="s">
        <v>338</v>
      </c>
      <c r="I9" s="128" t="s">
        <v>326</v>
      </c>
      <c r="J9" s="128">
        <v>4</v>
      </c>
      <c r="K9" s="123">
        <v>500</v>
      </c>
      <c r="L9" s="124">
        <f t="shared" si="0"/>
        <v>2000</v>
      </c>
    </row>
    <row r="10" spans="1:12">
      <c r="A10" s="214">
        <v>4</v>
      </c>
      <c r="B10" s="212" t="s">
        <v>339</v>
      </c>
      <c r="C10" s="119" t="s">
        <v>340</v>
      </c>
      <c r="D10" s="120" t="s">
        <v>341</v>
      </c>
      <c r="E10" s="120" t="s">
        <v>342</v>
      </c>
      <c r="F10" s="121" t="s">
        <v>331</v>
      </c>
      <c r="G10" s="121">
        <v>16894172</v>
      </c>
      <c r="H10" s="122" t="s">
        <v>332</v>
      </c>
      <c r="I10" s="122" t="s">
        <v>333</v>
      </c>
      <c r="J10" s="122">
        <v>20</v>
      </c>
      <c r="K10" s="123">
        <v>90</v>
      </c>
      <c r="L10" s="124">
        <f t="shared" si="0"/>
        <v>1800</v>
      </c>
    </row>
    <row r="11" spans="1:12">
      <c r="A11" s="214"/>
      <c r="B11" s="212"/>
      <c r="C11" s="119" t="s">
        <v>343</v>
      </c>
      <c r="D11" s="120" t="s">
        <v>307</v>
      </c>
      <c r="E11" s="120" t="s">
        <v>344</v>
      </c>
      <c r="F11" s="121" t="s">
        <v>331</v>
      </c>
      <c r="G11" s="121">
        <v>16894172</v>
      </c>
      <c r="H11" s="122" t="s">
        <v>332</v>
      </c>
      <c r="I11" s="122" t="s">
        <v>333</v>
      </c>
      <c r="J11" s="122">
        <v>4</v>
      </c>
      <c r="K11" s="123">
        <v>200</v>
      </c>
      <c r="L11" s="124">
        <f t="shared" si="0"/>
        <v>800</v>
      </c>
    </row>
    <row r="12" spans="1:12">
      <c r="A12" s="210">
        <v>5</v>
      </c>
      <c r="B12" s="212" t="s">
        <v>345</v>
      </c>
      <c r="C12" s="119" t="s">
        <v>346</v>
      </c>
      <c r="D12" s="120" t="s">
        <v>347</v>
      </c>
      <c r="E12" s="126" t="s">
        <v>348</v>
      </c>
      <c r="F12" s="121" t="s">
        <v>349</v>
      </c>
      <c r="G12" s="121">
        <v>97530764</v>
      </c>
      <c r="H12" s="122" t="s">
        <v>350</v>
      </c>
      <c r="I12" s="116" t="s">
        <v>351</v>
      </c>
      <c r="J12" s="122">
        <v>20</v>
      </c>
      <c r="K12" s="123">
        <v>63</v>
      </c>
      <c r="L12" s="124">
        <f t="shared" si="0"/>
        <v>1260</v>
      </c>
    </row>
    <row r="13" spans="1:12" ht="33">
      <c r="A13" s="210"/>
      <c r="B13" s="212"/>
      <c r="C13" s="119" t="s">
        <v>352</v>
      </c>
      <c r="D13" s="126" t="s">
        <v>353</v>
      </c>
      <c r="E13" s="126" t="s">
        <v>354</v>
      </c>
      <c r="F13" s="121" t="s">
        <v>349</v>
      </c>
      <c r="G13" s="121">
        <v>97530764</v>
      </c>
      <c r="H13" s="122" t="s">
        <v>355</v>
      </c>
      <c r="I13" s="116" t="s">
        <v>351</v>
      </c>
      <c r="J13" s="122">
        <v>5</v>
      </c>
      <c r="K13" s="123">
        <v>140</v>
      </c>
      <c r="L13" s="124">
        <f t="shared" si="0"/>
        <v>700</v>
      </c>
    </row>
    <row r="14" spans="1:12">
      <c r="A14" s="210"/>
      <c r="B14" s="212"/>
      <c r="C14" s="119" t="s">
        <v>356</v>
      </c>
      <c r="D14" s="126" t="s">
        <v>357</v>
      </c>
      <c r="E14" s="126" t="s">
        <v>358</v>
      </c>
      <c r="F14" s="121" t="s">
        <v>359</v>
      </c>
      <c r="G14" s="127">
        <v>50531334</v>
      </c>
      <c r="H14" s="122" t="s">
        <v>360</v>
      </c>
      <c r="I14" s="122" t="s">
        <v>326</v>
      </c>
      <c r="J14" s="122">
        <v>1</v>
      </c>
      <c r="K14" s="123">
        <v>1000</v>
      </c>
      <c r="L14" s="124">
        <f t="shared" si="0"/>
        <v>1000</v>
      </c>
    </row>
    <row r="15" spans="1:12">
      <c r="A15" s="210">
        <v>6</v>
      </c>
      <c r="B15" s="212" t="s">
        <v>361</v>
      </c>
      <c r="C15" s="119" t="s">
        <v>362</v>
      </c>
      <c r="D15" s="120" t="s">
        <v>301</v>
      </c>
      <c r="E15" s="120" t="s">
        <v>363</v>
      </c>
      <c r="F15" s="121" t="s">
        <v>331</v>
      </c>
      <c r="G15" s="121">
        <v>16894172</v>
      </c>
      <c r="H15" s="122" t="s">
        <v>332</v>
      </c>
      <c r="I15" s="122" t="s">
        <v>333</v>
      </c>
      <c r="J15" s="122">
        <v>20</v>
      </c>
      <c r="K15" s="123">
        <v>70</v>
      </c>
      <c r="L15" s="124">
        <f t="shared" si="0"/>
        <v>1400</v>
      </c>
    </row>
    <row r="16" spans="1:12">
      <c r="A16" s="211"/>
      <c r="B16" s="211"/>
      <c r="C16" s="119" t="s">
        <v>364</v>
      </c>
      <c r="D16" s="120" t="s">
        <v>307</v>
      </c>
      <c r="E16" s="120" t="s">
        <v>365</v>
      </c>
      <c r="F16" s="121" t="s">
        <v>331</v>
      </c>
      <c r="G16" s="121">
        <v>16894172</v>
      </c>
      <c r="H16" s="122" t="s">
        <v>332</v>
      </c>
      <c r="I16" s="122" t="s">
        <v>333</v>
      </c>
      <c r="J16" s="122">
        <v>4</v>
      </c>
      <c r="K16" s="123">
        <v>225</v>
      </c>
      <c r="L16" s="124">
        <f t="shared" si="0"/>
        <v>900</v>
      </c>
    </row>
    <row r="17" spans="1:12">
      <c r="A17" s="210">
        <v>7</v>
      </c>
      <c r="B17" s="212" t="s">
        <v>366</v>
      </c>
      <c r="C17" s="119" t="s">
        <v>367</v>
      </c>
      <c r="D17" s="120" t="s">
        <v>301</v>
      </c>
      <c r="E17" s="120" t="s">
        <v>368</v>
      </c>
      <c r="F17" s="121" t="s">
        <v>331</v>
      </c>
      <c r="G17" s="121">
        <v>16894172</v>
      </c>
      <c r="H17" s="122" t="s">
        <v>332</v>
      </c>
      <c r="I17" s="122" t="s">
        <v>333</v>
      </c>
      <c r="J17" s="122">
        <v>20</v>
      </c>
      <c r="K17" s="123">
        <v>45</v>
      </c>
      <c r="L17" s="124">
        <f t="shared" si="0"/>
        <v>900</v>
      </c>
    </row>
    <row r="18" spans="1:12">
      <c r="A18" s="211"/>
      <c r="B18" s="212"/>
      <c r="C18" s="119" t="s">
        <v>369</v>
      </c>
      <c r="D18" s="120" t="s">
        <v>307</v>
      </c>
      <c r="E18" s="120" t="s">
        <v>370</v>
      </c>
      <c r="F18" s="121" t="s">
        <v>331</v>
      </c>
      <c r="G18" s="121">
        <v>16894172</v>
      </c>
      <c r="H18" s="122" t="s">
        <v>332</v>
      </c>
      <c r="I18" s="122" t="s">
        <v>333</v>
      </c>
      <c r="J18" s="122">
        <v>4</v>
      </c>
      <c r="K18" s="123">
        <v>92.5</v>
      </c>
      <c r="L18" s="124">
        <f t="shared" si="0"/>
        <v>370</v>
      </c>
    </row>
    <row r="19" spans="1:12" ht="49.5">
      <c r="A19" s="211"/>
      <c r="B19" s="212"/>
      <c r="C19" s="119" t="s">
        <v>371</v>
      </c>
      <c r="D19" s="120" t="s">
        <v>310</v>
      </c>
      <c r="E19" s="126" t="s">
        <v>372</v>
      </c>
      <c r="F19" s="116" t="s">
        <v>373</v>
      </c>
      <c r="G19" s="116" t="s">
        <v>374</v>
      </c>
      <c r="H19" s="128" t="s">
        <v>375</v>
      </c>
      <c r="I19" s="128" t="s">
        <v>351</v>
      </c>
      <c r="J19" s="128">
        <v>20</v>
      </c>
      <c r="K19" s="123">
        <v>35</v>
      </c>
      <c r="L19" s="124">
        <f t="shared" si="0"/>
        <v>700</v>
      </c>
    </row>
    <row r="20" spans="1:12">
      <c r="A20" s="210">
        <v>8</v>
      </c>
      <c r="B20" s="213" t="s">
        <v>376</v>
      </c>
      <c r="C20" s="119" t="s">
        <v>377</v>
      </c>
      <c r="D20" s="120" t="s">
        <v>301</v>
      </c>
      <c r="E20" s="120" t="s">
        <v>378</v>
      </c>
      <c r="F20" s="121" t="s">
        <v>331</v>
      </c>
      <c r="G20" s="121">
        <v>16894172</v>
      </c>
      <c r="H20" s="122" t="s">
        <v>332</v>
      </c>
      <c r="I20" s="122" t="s">
        <v>333</v>
      </c>
      <c r="J20" s="122">
        <v>20</v>
      </c>
      <c r="K20" s="123">
        <v>70</v>
      </c>
      <c r="L20" s="124">
        <f t="shared" si="0"/>
        <v>1400</v>
      </c>
    </row>
    <row r="21" spans="1:12">
      <c r="A21" s="210"/>
      <c r="B21" s="213"/>
      <c r="C21" s="119" t="s">
        <v>379</v>
      </c>
      <c r="D21" s="120" t="s">
        <v>307</v>
      </c>
      <c r="E21" s="120" t="s">
        <v>380</v>
      </c>
      <c r="F21" s="121" t="s">
        <v>331</v>
      </c>
      <c r="G21" s="121">
        <v>16894172</v>
      </c>
      <c r="H21" s="122" t="s">
        <v>332</v>
      </c>
      <c r="I21" s="122" t="s">
        <v>333</v>
      </c>
      <c r="J21" s="122">
        <v>4</v>
      </c>
      <c r="K21" s="123">
        <v>225</v>
      </c>
      <c r="L21" s="124">
        <f t="shared" si="0"/>
        <v>900</v>
      </c>
    </row>
  </sheetData>
  <mergeCells count="16">
    <mergeCell ref="A17:A19"/>
    <mergeCell ref="B17:B19"/>
    <mergeCell ref="A20:A21"/>
    <mergeCell ref="B20:B21"/>
    <mergeCell ref="A10:A11"/>
    <mergeCell ref="B10:B11"/>
    <mergeCell ref="A12:A14"/>
    <mergeCell ref="B12:B14"/>
    <mergeCell ref="A15:A16"/>
    <mergeCell ref="B15:B16"/>
    <mergeCell ref="A3:A5"/>
    <mergeCell ref="B3:B5"/>
    <mergeCell ref="A6:A7"/>
    <mergeCell ref="B6:B7"/>
    <mergeCell ref="A8:A9"/>
    <mergeCell ref="B8:B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實驗耗材</vt:lpstr>
      <vt:lpstr>溶煤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tzwen</dc:creator>
  <cp:lastModifiedBy>USER</cp:lastModifiedBy>
  <cp:lastPrinted>2017-02-18T07:14:06Z</cp:lastPrinted>
  <dcterms:created xsi:type="dcterms:W3CDTF">2017-02-15T01:40:25Z</dcterms:created>
  <dcterms:modified xsi:type="dcterms:W3CDTF">2017-04-24T07:42:24Z</dcterms:modified>
</cp:coreProperties>
</file>